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v.otrashkevich\Downloads\"/>
    </mc:Choice>
  </mc:AlternateContent>
  <xr:revisionPtr revIDLastSave="0" documentId="13_ncr:1_{10384973-5835-418A-BD2D-733E6BC80CCB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ОЛ" sheetId="1" r:id="rId1"/>
    <sheet name="ГЧ" sheetId="4" state="hidden" r:id="rId2"/>
    <sheet name="Заявка" sheetId="2" state="hidden" r:id="rId3"/>
    <sheet name="Сис данные" sheetId="3" state="hidden" r:id="rId4"/>
  </sheets>
  <externalReferences>
    <externalReference r:id="rId5"/>
  </externalReferences>
  <definedNames>
    <definedName name="Диаметр_провода_мм">[1]ИсхДан!$A$123:$A$191</definedName>
    <definedName name="Диаметры_проводов">[1]ИсхДан!$C$92:$C$237</definedName>
    <definedName name="Заказчик">'[1]Расчет ТВ'!$G$3</definedName>
    <definedName name="Заказчики">[1]ИсхДан!$X$37:$X$46</definedName>
    <definedName name="Класс_точности">[1]ИсхДан!$A$95:$A$106</definedName>
    <definedName name="Клим">[1]ИсхДан!$O$106:$O$115</definedName>
    <definedName name="Материалы_МП">#REF!</definedName>
    <definedName name="Номерпапки">#REF!</definedName>
    <definedName name="_xlnm.Print_Area" localSheetId="2">Заявка!$A$1:$K$46</definedName>
    <definedName name="_xlnm.Print_Area" localSheetId="0">ОЛ!$A$1:$K$97</definedName>
    <definedName name="ТВЗТМ">INDIRECT("'ГЧ'!"&amp;ADDRESS(MATCH([1]ИсхДан!$AI$11,ГЧ!$G$1:$G$5,0),8))</definedName>
    <definedName name="ТВЛЗТМ">INDIRECT("'ГЧ'!"&amp;ADDRESS(MATCH(ОЛ!$A$49,ГЧ!$M$1:$M$5,0),14))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A5" i="1"/>
  <c r="H84" i="1"/>
  <c r="G84" i="1"/>
  <c r="E84" i="1"/>
  <c r="H86" i="1"/>
  <c r="E86" i="1"/>
  <c r="F84" i="1"/>
  <c r="A86" i="1"/>
  <c r="E83" i="1"/>
  <c r="E82" i="1"/>
  <c r="C84" i="1"/>
  <c r="I4" i="4"/>
  <c r="I1" i="4"/>
  <c r="M58" i="1"/>
  <c r="P1" i="4"/>
  <c r="I10" i="2" l="1"/>
  <c r="I9" i="2"/>
  <c r="I12" i="2"/>
  <c r="I11" i="2"/>
  <c r="C10" i="2"/>
  <c r="C9" i="2"/>
  <c r="E5" i="2"/>
  <c r="C4" i="2"/>
  <c r="C29" i="2"/>
  <c r="E31" i="2"/>
  <c r="E30" i="2"/>
  <c r="I31" i="2"/>
  <c r="I30" i="2"/>
  <c r="E29" i="2"/>
  <c r="J28" i="2"/>
  <c r="E28" i="2"/>
  <c r="J27" i="2"/>
  <c r="E27" i="2"/>
  <c r="J26" i="2"/>
  <c r="E26" i="2"/>
  <c r="J25" i="2"/>
  <c r="E25" i="2"/>
  <c r="J24" i="2"/>
  <c r="I24" i="2"/>
  <c r="H24" i="2"/>
  <c r="G24" i="2"/>
  <c r="F24" i="2"/>
  <c r="E24" i="2"/>
  <c r="J23" i="2"/>
  <c r="I23" i="2"/>
  <c r="H23" i="2"/>
  <c r="G23" i="2"/>
  <c r="F23" i="2"/>
  <c r="E23" i="2"/>
  <c r="J22" i="2"/>
  <c r="E22" i="2"/>
  <c r="J21" i="2"/>
  <c r="E21" i="2"/>
  <c r="J20" i="2"/>
  <c r="I20" i="2"/>
  <c r="H20" i="2"/>
  <c r="G20" i="2"/>
  <c r="F20" i="2"/>
  <c r="E20" i="2"/>
  <c r="J19" i="2"/>
  <c r="I19" i="2"/>
  <c r="H19" i="2"/>
  <c r="G19" i="2"/>
  <c r="F19" i="2"/>
  <c r="E19" i="2"/>
  <c r="J18" i="2"/>
  <c r="I18" i="2"/>
  <c r="H18" i="2"/>
  <c r="G18" i="2"/>
  <c r="F18" i="2"/>
  <c r="E18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C11" i="2"/>
  <c r="C5" i="2"/>
  <c r="E2" i="2"/>
  <c r="S1" i="2"/>
  <c r="S2" i="2"/>
  <c r="A3" i="2" l="1"/>
  <c r="AH2" i="2"/>
  <c r="AH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Лавров Иван Павлович (i.lavrov)</author>
  </authors>
  <commentList>
    <comment ref="A49" authorId="0" shapeId="0" xr:uid="{F977FB54-68C5-46DE-82CE-821256E74812}">
      <text>
        <r>
          <rPr>
            <b/>
            <sz val="9"/>
            <color indexed="81"/>
            <rFont val="Tahoma"/>
            <family val="2"/>
            <charset val="204"/>
          </rPr>
          <t>Лавров Иван Павлович (i.lavrov):</t>
        </r>
        <r>
          <rPr>
            <sz val="9"/>
            <color indexed="81"/>
            <rFont val="Tahoma"/>
            <family val="2"/>
            <charset val="204"/>
          </rPr>
          <t xml:space="preserve">
Выбрать необходимый габарит</t>
        </r>
      </text>
    </comment>
  </commentList>
</comments>
</file>

<file path=xl/sharedStrings.xml><?xml version="1.0" encoding="utf-8"?>
<sst xmlns="http://schemas.openxmlformats.org/spreadsheetml/2006/main" count="165" uniqueCount="125">
  <si>
    <t xml:space="preserve">Заказчик </t>
  </si>
  <si>
    <t>Номер опросного листа</t>
  </si>
  <si>
    <t>Параметры</t>
  </si>
  <si>
    <t>Тип трансформатора</t>
  </si>
  <si>
    <t>ТВ-ЗТМ</t>
  </si>
  <si>
    <t xml:space="preserve">Номер позиции </t>
  </si>
  <si>
    <t>Тип климатического исполнения</t>
  </si>
  <si>
    <t>О 2</t>
  </si>
  <si>
    <t>Количество</t>
  </si>
  <si>
    <t>Номинальное напряжение ввода, кВ</t>
  </si>
  <si>
    <t>Стандарт</t>
  </si>
  <si>
    <t>Среда эксплуатации</t>
  </si>
  <si>
    <t>Трансф. масло</t>
  </si>
  <si>
    <t>Технические данные:</t>
  </si>
  <si>
    <t>Рабочая отпайка (основная)</t>
  </si>
  <si>
    <t>Номер отпайки/номер обмотки(для ТВЛ)</t>
  </si>
  <si>
    <t>И1-И2</t>
  </si>
  <si>
    <t>И1-И3</t>
  </si>
  <si>
    <t>И1-И4</t>
  </si>
  <si>
    <t>И1-И5</t>
  </si>
  <si>
    <t>Номинальный первичный ток, А*</t>
  </si>
  <si>
    <t>Номинальный вторичный ток, А*</t>
  </si>
  <si>
    <t>Класс точности*</t>
  </si>
  <si>
    <r>
      <t>Номинальная вторичная нагрузка, В</t>
    </r>
    <r>
      <rPr>
        <b/>
        <sz val="8"/>
        <color theme="1"/>
        <rFont val="Calibri"/>
        <family val="2"/>
        <charset val="204"/>
        <scheme val="minor"/>
      </rPr>
      <t>х</t>
    </r>
    <r>
      <rPr>
        <b/>
        <sz val="11"/>
        <color theme="1"/>
        <rFont val="Calibri"/>
        <family val="2"/>
        <charset val="204"/>
        <scheme val="minor"/>
      </rPr>
      <t>А*</t>
    </r>
  </si>
  <si>
    <t>Номинальная предельная кратность Кбном (для защиты)/   Номинальный коэффициент безопасности Кном (для измерения)</t>
  </si>
  <si>
    <t>Ток термической стойкости, кА</t>
  </si>
  <si>
    <t>Время протекания тока терм.стойкости, с</t>
  </si>
  <si>
    <t>Количество вторичных обмоток (для ТВЛ)</t>
  </si>
  <si>
    <t>Cопротивления R2/Х2, Ом, не более</t>
  </si>
  <si>
    <r>
      <t>Длина выводов, м/сечение, мм</t>
    </r>
    <r>
      <rPr>
        <b/>
        <sz val="11"/>
        <color theme="1"/>
        <rFont val="Calibri"/>
        <family val="2"/>
        <charset val="204"/>
      </rPr>
      <t>²</t>
    </r>
  </si>
  <si>
    <t>Габариты трансформатора , мм</t>
  </si>
  <si>
    <t>dmin</t>
  </si>
  <si>
    <t>Dmax</t>
  </si>
  <si>
    <t>Нmax</t>
  </si>
  <si>
    <t>-</t>
  </si>
  <si>
    <t>Кривая предельной кратности</t>
  </si>
  <si>
    <t>Кривая намагничивания</t>
  </si>
  <si>
    <t>Особые условия</t>
  </si>
  <si>
    <t xml:space="preserve">Примечания: </t>
  </si>
  <si>
    <t>*Обязательны для заполнения</t>
  </si>
  <si>
    <t>**Указать в паспорте на изделие</t>
  </si>
  <si>
    <t>*** Отметить при возможности отступления от заданных параметров (для сложных исполнений)</t>
  </si>
  <si>
    <t>Толеранс: Dmax и Hmax − минус 15 мм, dmin − плюс 15 мм.</t>
  </si>
  <si>
    <t>Прилагающаяся документация: паспорт (1 экземпляр(а), русский); руководство по эксплуатации с указаниями по транспортированию и хранению, монтажу и вводу в эксплуатацию; протоколы приемо-сдаточных испытаний; свидетельство о поверке.</t>
  </si>
  <si>
    <t>Заявка №</t>
  </si>
  <si>
    <t>\\ztm.local\dfs\DOC\folders\ОТДЕЛ ПРОДАЖ\1. Заявки на ТВ-ЗТМ\</t>
  </si>
  <si>
    <t>от</t>
  </si>
  <si>
    <t>г.</t>
  </si>
  <si>
    <t>Основание</t>
  </si>
  <si>
    <t>Исполнитель</t>
  </si>
  <si>
    <t>Подпись</t>
  </si>
  <si>
    <t>Ном. пред. кратность Кбном (для защиты)/   Ном. коэфф. безопасности Кном (для измерения)</t>
  </si>
  <si>
    <t>Доп. Информация</t>
  </si>
  <si>
    <t>Согласование</t>
  </si>
  <si>
    <t>Отдел (должность)</t>
  </si>
  <si>
    <t>Параметр</t>
  </si>
  <si>
    <t>Дата</t>
  </si>
  <si>
    <t>Руководитель отдела продаж</t>
  </si>
  <si>
    <t>Предварительный срок поставки</t>
  </si>
  <si>
    <t xml:space="preserve"> </t>
  </si>
  <si>
    <t xml:space="preserve">1. цена </t>
  </si>
  <si>
    <t>2. ТС</t>
  </si>
  <si>
    <t xml:space="preserve">3. ГЧ </t>
  </si>
  <si>
    <t>Конструкторский отдел</t>
  </si>
  <si>
    <t>Материалы</t>
  </si>
  <si>
    <t xml:space="preserve">  </t>
  </si>
  <si>
    <t xml:space="preserve">Тех. спецификация </t>
  </si>
  <si>
    <t>Габаритный чертеж</t>
  </si>
  <si>
    <t>Предпол. срок КД</t>
  </si>
  <si>
    <t>5 дней с выхода ЗЗ</t>
  </si>
  <si>
    <t>ОФК</t>
  </si>
  <si>
    <t>Цена выдана</t>
  </si>
  <si>
    <t>Тип ТТ</t>
  </si>
  <si>
    <t>Напряжение ввода</t>
  </si>
  <si>
    <t>УХЛ 2</t>
  </si>
  <si>
    <t>УХЛ1</t>
  </si>
  <si>
    <t>Королев</t>
  </si>
  <si>
    <t>Ефремов</t>
  </si>
  <si>
    <t>У 2</t>
  </si>
  <si>
    <t>Т 1</t>
  </si>
  <si>
    <t>Отпайки</t>
  </si>
  <si>
    <t>Т 2</t>
  </si>
  <si>
    <t>И1-И6</t>
  </si>
  <si>
    <t>ХЛ 2</t>
  </si>
  <si>
    <t>S1-S2</t>
  </si>
  <si>
    <t>S1-S3</t>
  </si>
  <si>
    <t>S1-S4</t>
  </si>
  <si>
    <t>S1-S5</t>
  </si>
  <si>
    <t>S1-S6</t>
  </si>
  <si>
    <t>I2ном</t>
  </si>
  <si>
    <t>0,2S</t>
  </si>
  <si>
    <t>0,5S</t>
  </si>
  <si>
    <t>Время протекания тока термики</t>
  </si>
  <si>
    <t>5P</t>
  </si>
  <si>
    <t>10P</t>
  </si>
  <si>
    <t>Нормативный документ</t>
  </si>
  <si>
    <t>5PR</t>
  </si>
  <si>
    <t>10PR</t>
  </si>
  <si>
    <t>Элегаз</t>
  </si>
  <si>
    <t>Воздух</t>
  </si>
  <si>
    <t>Доп. Информация (указать если требуется)</t>
  </si>
  <si>
    <t>Н1max (для ТВЛ)</t>
  </si>
  <si>
    <t>Tp, c</t>
  </si>
  <si>
    <t>R приборов., Ом</t>
  </si>
  <si>
    <t>Перех. сопр., Ом</t>
  </si>
  <si>
    <t>Iкз, кА</t>
  </si>
  <si>
    <t>Данные переходного процесса</t>
  </si>
  <si>
    <t>ТВ-ЗТМ-Л</t>
  </si>
  <si>
    <t>ТУ 27.11.42-003-871769739-2019</t>
  </si>
  <si>
    <t>dmin*</t>
  </si>
  <si>
    <t>Тип трансформатора*</t>
  </si>
  <si>
    <t>Среда эксплуатации*</t>
  </si>
  <si>
    <t>Рабочая отпайка (выделить основную)</t>
  </si>
  <si>
    <t>1 ф</t>
  </si>
  <si>
    <t>3 ф</t>
  </si>
  <si>
    <t>I000701</t>
  </si>
  <si>
    <t>№ I000701</t>
  </si>
  <si>
    <t>/</t>
  </si>
  <si>
    <t>Габаритный чертеж ТВ-ЗТМ-Л (Регулируемые опоры)</t>
  </si>
  <si>
    <t>Габаритный чертеж ТВ-ЗТМ-Л (Стандартные опоры)</t>
  </si>
  <si>
    <t>Габаритный чертеж ТВ-ЗТМ-Л (Лапы (ТВЛ-220))</t>
  </si>
  <si>
    <t>Габаритный чертеж ТВ-ЗТМ-Л (Крепления по диаметру)</t>
  </si>
  <si>
    <t>Габаритный чертеж ТВ-ЗТМ (внутр)</t>
  </si>
  <si>
    <t>Опросный лист на встроенные трансформаторы тока №</t>
  </si>
  <si>
    <t>Приложение №1 к опросному листу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</si>
</sst>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"/>
    <numFmt numFmtId="166" formatCode="0.0000"/>
    <numFmt numFmtId="167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4" tint="0.7999816888943144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4" tint="0.79998168889431442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7" fillId="0" borderId="0" applyNumberFormat="0" applyFill="0" applyBorder="0" applyAlignment="0" applyProtection="0"/>
    <xf numFmtId="0" fontId="22" fillId="0" borderId="0"/>
  </cellStyleXfs>
  <cellXfs count="317">
    <xf numFmtId="0" fontId="0" fillId="0" borderId="0" xfId="0"/>
    <xf numFmtId="0" fontId="0" fillId="0" borderId="3" xfId="0" applyBorder="1"/>
    <xf numFmtId="0" fontId="0" fillId="0" borderId="4" xfId="0" applyBorder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4" fillId="0" borderId="4" xfId="0" applyFont="1" applyBorder="1" applyAlignment="1" applyProtection="1">
      <alignment vertical="center" wrapText="1"/>
      <protection locked="0"/>
    </xf>
    <xf numFmtId="0" fontId="0" fillId="0" borderId="17" xfId="0" applyBorder="1"/>
    <xf numFmtId="0" fontId="4" fillId="0" borderId="4" xfId="0" applyFont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17" fillId="0" borderId="4" xfId="2" applyBorder="1"/>
    <xf numFmtId="0" fontId="0" fillId="0" borderId="4" xfId="0" applyBorder="1" applyProtection="1">
      <protection locked="0"/>
    </xf>
    <xf numFmtId="14" fontId="4" fillId="0" borderId="4" xfId="0" applyNumberFormat="1" applyFont="1" applyBorder="1" applyAlignment="1" applyProtection="1">
      <alignment vertical="center" wrapText="1"/>
      <protection locked="0"/>
    </xf>
    <xf numFmtId="14" fontId="4" fillId="0" borderId="4" xfId="0" applyNumberFormat="1" applyFont="1" applyBorder="1" applyAlignment="1" applyProtection="1">
      <alignment horizontal="right" vertical="center" wrapText="1"/>
      <protection locked="0"/>
    </xf>
    <xf numFmtId="0" fontId="18" fillId="0" borderId="4" xfId="0" applyFont="1" applyBorder="1" applyAlignment="1">
      <alignment vertical="center" wrapText="1"/>
    </xf>
    <xf numFmtId="14" fontId="18" fillId="0" borderId="4" xfId="0" applyNumberFormat="1" applyFont="1" applyBorder="1" applyAlignment="1">
      <alignment vertical="center" wrapText="1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2" borderId="2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4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2" borderId="0" xfId="0" applyFill="1" applyProtection="1">
      <protection locked="0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3" borderId="24" xfId="0" applyFill="1" applyBorder="1"/>
    <xf numFmtId="0" fontId="0" fillId="0" borderId="0" xfId="0" applyAlignment="1">
      <alignment horizontal="center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vertical="center" wrapText="1"/>
      <protection locked="0"/>
    </xf>
    <xf numFmtId="165" fontId="10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10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center" vertical="center" wrapText="1"/>
      <protection locked="0"/>
    </xf>
    <xf numFmtId="0" fontId="9" fillId="5" borderId="6" xfId="0" applyFont="1" applyFill="1" applyBorder="1" applyAlignment="1" applyProtection="1">
      <alignment horizontal="left" vertical="center" wrapText="1"/>
      <protection locked="0"/>
    </xf>
    <xf numFmtId="0" fontId="11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vertical="center"/>
    </xf>
    <xf numFmtId="14" fontId="20" fillId="4" borderId="24" xfId="0" applyNumberFormat="1" applyFont="1" applyFill="1" applyBorder="1" applyAlignment="1" applyProtection="1">
      <alignment vertical="center" wrapText="1"/>
      <protection locked="0"/>
    </xf>
    <xf numFmtId="14" fontId="21" fillId="4" borderId="24" xfId="0" applyNumberFormat="1" applyFont="1" applyFill="1" applyBorder="1" applyAlignment="1" applyProtection="1">
      <alignment vertical="center" wrapText="1"/>
      <protection locked="0"/>
    </xf>
    <xf numFmtId="0" fontId="20" fillId="4" borderId="24" xfId="0" applyFont="1" applyFill="1" applyBorder="1" applyAlignment="1">
      <alignment horizontal="left" vertical="center"/>
    </xf>
    <xf numFmtId="0" fontId="20" fillId="4" borderId="24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top" wrapText="1"/>
    </xf>
    <xf numFmtId="0" fontId="10" fillId="2" borderId="4" xfId="1" applyFont="1" applyFill="1" applyBorder="1" applyAlignment="1">
      <alignment horizontal="left"/>
    </xf>
    <xf numFmtId="0" fontId="10" fillId="2" borderId="4" xfId="1" applyFont="1" applyFill="1" applyBorder="1" applyAlignment="1">
      <alignment wrapText="1"/>
    </xf>
    <xf numFmtId="0" fontId="16" fillId="2" borderId="4" xfId="1" applyFont="1" applyFill="1" applyBorder="1"/>
    <xf numFmtId="0" fontId="10" fillId="2" borderId="4" xfId="1" applyFont="1" applyFill="1" applyBorder="1" applyAlignment="1">
      <alignment vertical="center"/>
    </xf>
    <xf numFmtId="0" fontId="10" fillId="2" borderId="4" xfId="1" applyFont="1" applyFill="1" applyBorder="1"/>
    <xf numFmtId="164" fontId="7" fillId="5" borderId="11" xfId="0" applyNumberFormat="1" applyFont="1" applyFill="1" applyBorder="1" applyAlignment="1">
      <alignment horizontal="center"/>
    </xf>
    <xf numFmtId="0" fontId="18" fillId="5" borderId="4" xfId="0" applyFont="1" applyFill="1" applyBorder="1" applyAlignment="1">
      <alignment vertical="center" wrapText="1"/>
    </xf>
    <xf numFmtId="0" fontId="22" fillId="0" borderId="0" xfId="3"/>
    <xf numFmtId="0" fontId="22" fillId="0" borderId="0" xfId="3" applyAlignment="1">
      <alignment horizontal="center" vertical="center" wrapText="1"/>
    </xf>
    <xf numFmtId="0" fontId="0" fillId="5" borderId="4" xfId="0" applyFill="1" applyBorder="1"/>
    <xf numFmtId="0" fontId="7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66" fontId="7" fillId="5" borderId="4" xfId="0" applyNumberFormat="1" applyFont="1" applyFill="1" applyBorder="1" applyAlignment="1">
      <alignment horizontal="center" vertical="center"/>
    </xf>
    <xf numFmtId="0" fontId="0" fillId="0" borderId="11" xfId="0" applyBorder="1"/>
    <xf numFmtId="0" fontId="18" fillId="5" borderId="3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3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 applyProtection="1">
      <alignment horizontal="center" vertical="top" wrapText="1"/>
      <protection locked="0"/>
    </xf>
    <xf numFmtId="0" fontId="15" fillId="5" borderId="2" xfId="0" applyFont="1" applyFill="1" applyBorder="1" applyAlignment="1" applyProtection="1">
      <alignment horizontal="center" vertical="top" wrapText="1"/>
      <protection locked="0"/>
    </xf>
    <xf numFmtId="0" fontId="15" fillId="5" borderId="18" xfId="0" applyFont="1" applyFill="1" applyBorder="1" applyAlignment="1" applyProtection="1">
      <alignment horizontal="center" vertical="top" wrapText="1"/>
      <protection locked="0"/>
    </xf>
    <xf numFmtId="0" fontId="15" fillId="5" borderId="6" xfId="0" applyFont="1" applyFill="1" applyBorder="1" applyAlignment="1" applyProtection="1">
      <alignment horizontal="center" vertical="top" wrapText="1"/>
      <protection locked="0"/>
    </xf>
    <xf numFmtId="0" fontId="15" fillId="5" borderId="7" xfId="0" applyFont="1" applyFill="1" applyBorder="1" applyAlignment="1" applyProtection="1">
      <alignment horizontal="center" vertical="top" wrapText="1"/>
      <protection locked="0"/>
    </xf>
    <xf numFmtId="0" fontId="15" fillId="5" borderId="9" xfId="0" applyFont="1" applyFill="1" applyBorder="1" applyAlignment="1" applyProtection="1">
      <alignment horizontal="center" vertical="top" wrapText="1"/>
      <protection locked="0"/>
    </xf>
    <xf numFmtId="0" fontId="10" fillId="2" borderId="1" xfId="1" applyFont="1" applyFill="1" applyBorder="1" applyAlignment="1">
      <alignment horizontal="left" vertical="top" wrapText="1"/>
    </xf>
    <xf numFmtId="0" fontId="10" fillId="2" borderId="2" xfId="1" applyFont="1" applyFill="1" applyBorder="1" applyAlignment="1">
      <alignment horizontal="left" vertical="top" wrapText="1"/>
    </xf>
    <xf numFmtId="0" fontId="10" fillId="2" borderId="18" xfId="1" applyFont="1" applyFill="1" applyBorder="1" applyAlignment="1">
      <alignment horizontal="left" vertical="top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0" fillId="2" borderId="14" xfId="1" applyFont="1" applyFill="1" applyBorder="1" applyAlignment="1">
      <alignment horizontal="left" vertical="top" wrapText="1"/>
    </xf>
    <xf numFmtId="0" fontId="10" fillId="2" borderId="6" xfId="1" applyFont="1" applyFill="1" applyBorder="1" applyAlignment="1">
      <alignment horizontal="left" vertical="top" wrapText="1"/>
    </xf>
    <xf numFmtId="0" fontId="10" fillId="2" borderId="7" xfId="1" applyFont="1" applyFill="1" applyBorder="1" applyAlignment="1">
      <alignment horizontal="left" vertical="top" wrapText="1"/>
    </xf>
    <xf numFmtId="0" fontId="10" fillId="2" borderId="9" xfId="1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2" borderId="3" xfId="1" applyFont="1" applyFill="1" applyBorder="1" applyAlignment="1">
      <alignment horizontal="left" wrapText="1"/>
    </xf>
    <xf numFmtId="0" fontId="10" fillId="2" borderId="11" xfId="1" applyFont="1" applyFill="1" applyBorder="1" applyAlignment="1">
      <alignment horizontal="left" wrapText="1"/>
    </xf>
    <xf numFmtId="0" fontId="10" fillId="2" borderId="17" xfId="1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11" xfId="0" applyFont="1" applyFill="1" applyBorder="1" applyAlignment="1" applyProtection="1">
      <alignment horizontal="center" vertical="center" wrapText="1"/>
      <protection locked="0"/>
    </xf>
    <xf numFmtId="165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11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 applyProtection="1">
      <alignment horizontal="left" vertical="top" wrapText="1"/>
      <protection locked="0"/>
    </xf>
    <xf numFmtId="0" fontId="14" fillId="5" borderId="11" xfId="0" applyFont="1" applyFill="1" applyBorder="1" applyAlignment="1" applyProtection="1">
      <alignment horizontal="left" vertical="top" wrapText="1"/>
      <protection locked="0"/>
    </xf>
    <xf numFmtId="0" fontId="11" fillId="5" borderId="11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left" vertical="center" wrapText="1"/>
    </xf>
    <xf numFmtId="164" fontId="2" fillId="4" borderId="11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>
      <alignment horizontal="left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12" fillId="5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>
      <alignment horizontal="left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>
      <alignment horizontal="left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67" fontId="18" fillId="5" borderId="4" xfId="0" applyNumberFormat="1" applyFont="1" applyFill="1" applyBorder="1" applyAlignment="1">
      <alignment horizontal="center" vertical="center" wrapText="1"/>
    </xf>
    <xf numFmtId="167" fontId="18" fillId="5" borderId="3" xfId="0" applyNumberFormat="1" applyFont="1" applyFill="1" applyBorder="1" applyAlignment="1">
      <alignment horizontal="center" vertical="center" wrapText="1"/>
    </xf>
    <xf numFmtId="164" fontId="19" fillId="4" borderId="2" xfId="0" applyNumberFormat="1" applyFont="1" applyFill="1" applyBorder="1" applyAlignment="1">
      <alignment horizontal="center"/>
    </xf>
    <xf numFmtId="164" fontId="19" fillId="4" borderId="18" xfId="0" applyNumberFormat="1" applyFont="1" applyFill="1" applyBorder="1" applyAlignment="1">
      <alignment horizontal="center"/>
    </xf>
    <xf numFmtId="167" fontId="2" fillId="5" borderId="3" xfId="0" applyNumberFormat="1" applyFont="1" applyFill="1" applyBorder="1" applyAlignment="1">
      <alignment horizontal="center" vertical="center" wrapText="1"/>
    </xf>
    <xf numFmtId="167" fontId="2" fillId="5" borderId="11" xfId="0" applyNumberFormat="1" applyFont="1" applyFill="1" applyBorder="1" applyAlignment="1">
      <alignment horizontal="center" vertical="center" wrapText="1"/>
    </xf>
    <xf numFmtId="167" fontId="7" fillId="5" borderId="11" xfId="0" applyNumberFormat="1" applyFont="1" applyFill="1" applyBorder="1" applyAlignment="1">
      <alignment horizontal="center"/>
    </xf>
    <xf numFmtId="167" fontId="7" fillId="5" borderId="36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18" fillId="5" borderId="1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/>
    </xf>
    <xf numFmtId="0" fontId="20" fillId="4" borderId="34" xfId="0" applyFont="1" applyFill="1" applyBorder="1" applyAlignment="1">
      <alignment horizontal="center"/>
    </xf>
    <xf numFmtId="0" fontId="20" fillId="5" borderId="35" xfId="0" applyFont="1" applyFill="1" applyBorder="1" applyAlignment="1" applyProtection="1">
      <alignment horizontal="left" vertical="center"/>
      <protection locked="0"/>
    </xf>
    <xf numFmtId="0" fontId="20" fillId="5" borderId="26" xfId="0" applyFont="1" applyFill="1" applyBorder="1" applyAlignment="1" applyProtection="1">
      <alignment horizontal="left" vertical="center"/>
      <protection locked="0"/>
    </xf>
    <xf numFmtId="0" fontId="10" fillId="5" borderId="25" xfId="0" applyFont="1" applyFill="1" applyBorder="1" applyAlignment="1" applyProtection="1">
      <alignment horizontal="center" vertical="center"/>
      <protection locked="0"/>
    </xf>
    <xf numFmtId="0" fontId="10" fillId="5" borderId="26" xfId="0" applyFont="1" applyFill="1" applyBorder="1" applyAlignment="1" applyProtection="1">
      <alignment horizontal="center" vertical="center"/>
      <protection locked="0"/>
    </xf>
    <xf numFmtId="0" fontId="10" fillId="5" borderId="25" xfId="0" applyFont="1" applyFill="1" applyBorder="1" applyAlignment="1" applyProtection="1">
      <alignment horizontal="center"/>
      <protection locked="0"/>
    </xf>
    <xf numFmtId="0" fontId="10" fillId="5" borderId="26" xfId="0" applyFont="1" applyFill="1" applyBorder="1" applyAlignment="1" applyProtection="1">
      <alignment horizontal="center"/>
      <protection locked="0"/>
    </xf>
    <xf numFmtId="0" fontId="10" fillId="4" borderId="24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left" vertical="center"/>
    </xf>
    <xf numFmtId="0" fontId="20" fillId="4" borderId="28" xfId="0" applyFont="1" applyFill="1" applyBorder="1" applyAlignment="1">
      <alignment horizontal="left" vertical="center"/>
    </xf>
    <xf numFmtId="0" fontId="20" fillId="5" borderId="25" xfId="0" applyFont="1" applyFill="1" applyBorder="1" applyAlignment="1" applyProtection="1">
      <alignment horizontal="left" vertical="center" wrapText="1"/>
      <protection locked="0"/>
    </xf>
    <xf numFmtId="0" fontId="20" fillId="5" borderId="26" xfId="0" applyFont="1" applyFill="1" applyBorder="1" applyAlignment="1" applyProtection="1">
      <alignment horizontal="left" vertical="center" wrapText="1"/>
      <protection locked="0"/>
    </xf>
    <xf numFmtId="0" fontId="10" fillId="5" borderId="24" xfId="0" applyFont="1" applyFill="1" applyBorder="1" applyAlignment="1" applyProtection="1">
      <alignment horizontal="center" vertical="center"/>
      <protection locked="0"/>
    </xf>
    <xf numFmtId="0" fontId="10" fillId="5" borderId="27" xfId="0" applyFont="1" applyFill="1" applyBorder="1" applyAlignment="1" applyProtection="1">
      <alignment horizontal="center"/>
      <protection locked="0"/>
    </xf>
    <xf numFmtId="0" fontId="10" fillId="5" borderId="28" xfId="0" applyFont="1" applyFill="1" applyBorder="1" applyAlignment="1" applyProtection="1">
      <alignment horizontal="center"/>
      <protection locked="0"/>
    </xf>
    <xf numFmtId="0" fontId="10" fillId="5" borderId="29" xfId="0" applyFont="1" applyFill="1" applyBorder="1" applyAlignment="1" applyProtection="1">
      <alignment horizontal="center"/>
      <protection locked="0"/>
    </xf>
    <xf numFmtId="0" fontId="10" fillId="5" borderId="30" xfId="0" applyFont="1" applyFill="1" applyBorder="1" applyAlignment="1" applyProtection="1">
      <alignment horizontal="center"/>
      <protection locked="0"/>
    </xf>
    <xf numFmtId="0" fontId="10" fillId="5" borderId="31" xfId="0" applyFont="1" applyFill="1" applyBorder="1" applyAlignment="1" applyProtection="1">
      <alignment horizontal="center"/>
      <protection locked="0"/>
    </xf>
    <xf numFmtId="0" fontId="10" fillId="5" borderId="32" xfId="0" applyFont="1" applyFill="1" applyBorder="1" applyAlignment="1" applyProtection="1">
      <alignment horizontal="center"/>
      <protection locked="0"/>
    </xf>
    <xf numFmtId="0" fontId="20" fillId="4" borderId="31" xfId="0" applyFont="1" applyFill="1" applyBorder="1" applyAlignment="1">
      <alignment horizontal="left" vertical="center"/>
    </xf>
    <xf numFmtId="0" fontId="20" fillId="4" borderId="32" xfId="0" applyFont="1" applyFill="1" applyBorder="1" applyAlignment="1">
      <alignment horizontal="left" vertical="center"/>
    </xf>
    <xf numFmtId="0" fontId="20" fillId="5" borderId="2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0" fillId="4" borderId="25" xfId="0" applyFont="1" applyFill="1" applyBorder="1" applyAlignment="1">
      <alignment horizontal="left" vertical="center" wrapText="1"/>
    </xf>
    <xf numFmtId="0" fontId="20" fillId="4" borderId="26" xfId="0" applyFont="1" applyFill="1" applyBorder="1" applyAlignment="1">
      <alignment horizontal="left" vertical="center" wrapText="1"/>
    </xf>
    <xf numFmtId="14" fontId="20" fillId="5" borderId="25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24" xfId="0" applyFont="1" applyFill="1" applyBorder="1" applyAlignment="1" applyProtection="1">
      <alignment horizontal="center"/>
      <protection locked="0"/>
    </xf>
    <xf numFmtId="14" fontId="20" fillId="5" borderId="27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8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9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30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31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32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>
      <alignment horizontal="left"/>
    </xf>
    <xf numFmtId="0" fontId="6" fillId="2" borderId="22" xfId="1" applyFont="1" applyFill="1" applyBorder="1" applyAlignment="1">
      <alignment horizontal="center"/>
    </xf>
    <xf numFmtId="0" fontId="16" fillId="2" borderId="22" xfId="1" applyFont="1" applyFill="1" applyBorder="1" applyAlignment="1">
      <alignment horizontal="center"/>
    </xf>
    <xf numFmtId="0" fontId="16" fillId="2" borderId="23" xfId="1" applyFont="1" applyFill="1" applyBorder="1" applyAlignment="1">
      <alignment horizontal="center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15" fillId="5" borderId="18" xfId="0" applyFont="1" applyFill="1" applyBorder="1" applyAlignment="1" applyProtection="1">
      <alignment horizontal="center" vertical="center" wrapText="1"/>
      <protection locked="0"/>
    </xf>
    <xf numFmtId="0" fontId="15" fillId="5" borderId="6" xfId="0" applyFont="1" applyFill="1" applyBorder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center" vertical="center" wrapText="1"/>
    </xf>
    <xf numFmtId="165" fontId="10" fillId="5" borderId="11" xfId="0" applyNumberFormat="1" applyFont="1" applyFill="1" applyBorder="1" applyAlignment="1">
      <alignment horizontal="center" vertical="center" wrapText="1"/>
    </xf>
    <xf numFmtId="165" fontId="10" fillId="5" borderId="17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4" fillId="0" borderId="11" xfId="0" applyFont="1" applyBorder="1" applyAlignment="1" applyProtection="1">
      <alignment horizontal="right" vertical="center" wrapText="1"/>
      <protection locked="0"/>
    </xf>
    <xf numFmtId="0" fontId="4" fillId="0" borderId="17" xfId="0" applyFont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/>
    </xf>
    <xf numFmtId="0" fontId="0" fillId="5" borderId="2" xfId="0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3" xr:uid="{D740CC30-01FB-4782-B86F-EF31DB9FCA95}"/>
    <cellStyle name="Обычный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ОЛ!$E$15" lockText="1" noThreeD="1"/>
</file>

<file path=xl/ctrlProps/ctrlProp10.xml><?xml version="1.0" encoding="utf-8"?>
<formControlPr xmlns="http://schemas.microsoft.com/office/spreadsheetml/2009/9/main" objectType="CheckBox" fmlaLink="$J$27" lockText="1" noThreeD="1"/>
</file>

<file path=xl/ctrlProps/ctrlProp11.xml><?xml version="1.0" encoding="utf-8"?>
<formControlPr xmlns="http://schemas.microsoft.com/office/spreadsheetml/2009/9/main" objectType="CheckBox" fmlaLink="$J$28" lockText="1" noThreeD="1"/>
</file>

<file path=xl/ctrlProps/ctrlProp12.xml><?xml version="1.0" encoding="utf-8"?>
<formControlPr xmlns="http://schemas.microsoft.com/office/spreadsheetml/2009/9/main" objectType="CheckBox" fmlaLink="$J$29" lockText="1" noThreeD="1"/>
</file>

<file path=xl/ctrlProps/ctrlProp13.xml><?xml version="1.0" encoding="utf-8"?>
<formControlPr xmlns="http://schemas.microsoft.com/office/spreadsheetml/2009/9/main" objectType="CheckBox" fmlaLink="$J$22" lockText="1" noThreeD="1"/>
</file>

<file path=xl/ctrlProps/ctrlProp14.xml><?xml version="1.0" encoding="utf-8"?>
<formControlPr xmlns="http://schemas.microsoft.com/office/spreadsheetml/2009/9/main" objectType="CheckBox" fmlaLink="$J$23" lockText="1" noThreeD="1"/>
</file>

<file path=xl/ctrlProps/ctrlProp15.xml><?xml version="1.0" encoding="utf-8"?>
<formControlPr xmlns="http://schemas.microsoft.com/office/spreadsheetml/2009/9/main" objectType="CheckBox" fmlaLink="$I$31" lockText="1" noThreeD="1"/>
</file>

<file path=xl/ctrlProps/ctrlProp16.xml><?xml version="1.0" encoding="utf-8"?>
<formControlPr xmlns="http://schemas.microsoft.com/office/spreadsheetml/2009/9/main" objectType="CheckBox" fmlaLink="$I$32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F$15" lockText="1" noThreeD="1"/>
</file>

<file path=xl/ctrlProps/ctrlProp3.xml><?xml version="1.0" encoding="utf-8"?>
<formControlPr xmlns="http://schemas.microsoft.com/office/spreadsheetml/2009/9/main" objectType="CheckBox" fmlaLink="$G$15" lockText="1" noThreeD="1"/>
</file>

<file path=xl/ctrlProps/ctrlProp4.xml><?xml version="1.0" encoding="utf-8"?>
<formControlPr xmlns="http://schemas.microsoft.com/office/spreadsheetml/2009/9/main" objectType="CheckBox" fmlaLink="$H$15" lockText="1" noThreeD="1"/>
</file>

<file path=xl/ctrlProps/ctrlProp5.xml><?xml version="1.0" encoding="utf-8"?>
<formControlPr xmlns="http://schemas.microsoft.com/office/spreadsheetml/2009/9/main" objectType="CheckBox" fmlaLink="$I$15" lockText="1" noThreeD="1"/>
</file>

<file path=xl/ctrlProps/ctrlProp6.xml><?xml version="1.0" encoding="utf-8"?>
<formControlPr xmlns="http://schemas.microsoft.com/office/spreadsheetml/2009/9/main" objectType="CheckBox" fmlaLink="$J$19" lockText="1" noThreeD="1"/>
</file>

<file path=xl/ctrlProps/ctrlProp7.xml><?xml version="1.0" encoding="utf-8"?>
<formControlPr xmlns="http://schemas.microsoft.com/office/spreadsheetml/2009/9/main" objectType="CheckBox" fmlaLink="$J$20" lockText="1" noThreeD="1"/>
</file>

<file path=xl/ctrlProps/ctrlProp8.xml><?xml version="1.0" encoding="utf-8"?>
<formControlPr xmlns="http://schemas.microsoft.com/office/spreadsheetml/2009/9/main" objectType="CheckBox" fmlaLink="$J$21" lockText="1" noThreeD="1"/>
</file>

<file path=xl/ctrlProps/ctrlProp9.xml><?xml version="1.0" encoding="utf-8"?>
<formControlPr xmlns="http://schemas.microsoft.com/office/spreadsheetml/2009/9/main" objectType="CheckBox" fmlaLink="$J$25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microsoft.com/office/2007/relationships/hdphoto" Target="../media/hdphoto6.wdp"/><Relationship Id="rId18" Type="http://schemas.microsoft.com/office/2007/relationships/hdphoto" Target="../media/hdphoto8.wdp"/><Relationship Id="rId3" Type="http://schemas.openxmlformats.org/officeDocument/2006/relationships/image" Target="../media/image6.png"/><Relationship Id="rId7" Type="http://schemas.microsoft.com/office/2007/relationships/hdphoto" Target="../media/hdphoto3.wdp"/><Relationship Id="rId12" Type="http://schemas.openxmlformats.org/officeDocument/2006/relationships/image" Target="../media/image11.png"/><Relationship Id="rId17" Type="http://schemas.openxmlformats.org/officeDocument/2006/relationships/image" Target="../media/image14.png"/><Relationship Id="rId2" Type="http://schemas.microsoft.com/office/2007/relationships/hdphoto" Target="../media/hdphoto1.wdp"/><Relationship Id="rId16" Type="http://schemas.openxmlformats.org/officeDocument/2006/relationships/image" Target="../media/image13.png"/><Relationship Id="rId1" Type="http://schemas.openxmlformats.org/officeDocument/2006/relationships/image" Target="../media/image5.png"/><Relationship Id="rId6" Type="http://schemas.openxmlformats.org/officeDocument/2006/relationships/image" Target="../media/image8.png"/><Relationship Id="rId11" Type="http://schemas.microsoft.com/office/2007/relationships/hdphoto" Target="../media/hdphoto5.wdp"/><Relationship Id="rId5" Type="http://schemas.openxmlformats.org/officeDocument/2006/relationships/image" Target="../media/image7.png"/><Relationship Id="rId15" Type="http://schemas.microsoft.com/office/2007/relationships/hdphoto" Target="../media/hdphoto7.wdp"/><Relationship Id="rId10" Type="http://schemas.openxmlformats.org/officeDocument/2006/relationships/image" Target="../media/image10.png"/><Relationship Id="rId19" Type="http://schemas.openxmlformats.org/officeDocument/2006/relationships/image" Target="../media/image15.png"/><Relationship Id="rId4" Type="http://schemas.microsoft.com/office/2007/relationships/hdphoto" Target="../media/hdphoto2.wdp"/><Relationship Id="rId9" Type="http://schemas.microsoft.com/office/2007/relationships/hdphoto" Target="../media/hdphoto4.wdp"/><Relationship Id="rId1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104361</xdr:colOff>
      <xdr:row>0</xdr:row>
      <xdr:rowOff>104361</xdr:rowOff>
    </xdr:from>
    <xdr:ext cx="1018133" cy="60098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361" y="104361"/>
          <a:ext cx="1018133" cy="600986"/>
        </a:xfrm>
        <a:prstGeom prst="rect">
          <a:avLst/>
        </a:prstGeom>
      </xdr:spPr>
    </xdr:pic>
    <xdr:clientData/>
  </xdr:oneCellAnchor>
  <xdr:oneCellAnchor>
    <xdr:from>
      <xdr:col>2</xdr:col>
      <xdr:colOff>638175</xdr:colOff>
      <xdr:row>0</xdr:row>
      <xdr:rowOff>133350</xdr:rowOff>
    </xdr:from>
    <xdr:ext cx="1663453" cy="479066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975" y="133350"/>
          <a:ext cx="1663453" cy="479066"/>
        </a:xfrm>
        <a:prstGeom prst="rect">
          <a:avLst/>
        </a:prstGeom>
      </xdr:spPr>
    </xdr:pic>
    <xdr:clientData/>
  </xdr:oneCellAnchor>
  <xdr:twoCellAnchor>
    <xdr:from>
      <xdr:col>5</xdr:col>
      <xdr:colOff>247650</xdr:colOff>
      <xdr:row>0</xdr:row>
      <xdr:rowOff>76200</xdr:rowOff>
    </xdr:from>
    <xdr:to>
      <xdr:col>9</xdr:col>
      <xdr:colOff>383198</xdr:colOff>
      <xdr:row>3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90925" y="76200"/>
          <a:ext cx="2802548" cy="7143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620034, г. Екатеринбург,</a:t>
          </a:r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ул. Контролеров 15-Б</a:t>
          </a:r>
        </a:p>
        <a:p>
          <a:pPr algn="r"/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Телефон/факс: +7 (343) 363-01-37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E-mail: sales@zmtek.ru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www.zmtek.ru </a:t>
          </a:r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238125</xdr:colOff>
          <xdr:row>14</xdr:row>
          <xdr:rowOff>0</xdr:rowOff>
        </xdr:from>
        <xdr:to>
          <xdr:col>5</xdr:col>
          <xdr:colOff>342900</xdr:colOff>
          <xdr:row>15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0</xdr:rowOff>
        </xdr:from>
        <xdr:to>
          <xdr:col>6</xdr:col>
          <xdr:colOff>342900</xdr:colOff>
          <xdr:row>15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14</xdr:row>
          <xdr:rowOff>0</xdr:rowOff>
        </xdr:from>
        <xdr:to>
          <xdr:col>7</xdr:col>
          <xdr:colOff>342900</xdr:colOff>
          <xdr:row>15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14</xdr:row>
          <xdr:rowOff>0</xdr:rowOff>
        </xdr:from>
        <xdr:to>
          <xdr:col>8</xdr:col>
          <xdr:colOff>342900</xdr:colOff>
          <xdr:row>15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14</xdr:row>
          <xdr:rowOff>0</xdr:rowOff>
        </xdr:from>
        <xdr:to>
          <xdr:col>9</xdr:col>
          <xdr:colOff>342900</xdr:colOff>
          <xdr:row>15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18</xdr:row>
          <xdr:rowOff>9525</xdr:rowOff>
        </xdr:from>
        <xdr:to>
          <xdr:col>10</xdr:col>
          <xdr:colOff>190500</xdr:colOff>
          <xdr:row>19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19</xdr:row>
          <xdr:rowOff>9525</xdr:rowOff>
        </xdr:from>
        <xdr:to>
          <xdr:col>10</xdr:col>
          <xdr:colOff>190500</xdr:colOff>
          <xdr:row>20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20</xdr:row>
          <xdr:rowOff>9525</xdr:rowOff>
        </xdr:from>
        <xdr:to>
          <xdr:col>10</xdr:col>
          <xdr:colOff>190500</xdr:colOff>
          <xdr:row>20</xdr:row>
          <xdr:rowOff>323850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24</xdr:row>
          <xdr:rowOff>9525</xdr:rowOff>
        </xdr:from>
        <xdr:to>
          <xdr:col>10</xdr:col>
          <xdr:colOff>190500</xdr:colOff>
          <xdr:row>25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26</xdr:row>
          <xdr:rowOff>9525</xdr:rowOff>
        </xdr:from>
        <xdr:to>
          <xdr:col>10</xdr:col>
          <xdr:colOff>190500</xdr:colOff>
          <xdr:row>27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27</xdr:row>
          <xdr:rowOff>9525</xdr:rowOff>
        </xdr:from>
        <xdr:to>
          <xdr:col>10</xdr:col>
          <xdr:colOff>190500</xdr:colOff>
          <xdr:row>28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28</xdr:row>
          <xdr:rowOff>9525</xdr:rowOff>
        </xdr:from>
        <xdr:to>
          <xdr:col>10</xdr:col>
          <xdr:colOff>190500</xdr:colOff>
          <xdr:row>29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***</a:t>
              </a:r>
            </a:p>
          </xdr:txBody>
        </xdr:sp>
        <xdr:clientData/>
      </xdr:twoCellAnchor>
    </mc:Choice>
    <mc:Fallback/>
  </mc:AlternateContent>
  <xdr:oneCellAnchor>
    <xdr:from>
      <xdr:col>5</xdr:col>
      <xdr:colOff>238125</xdr:colOff>
      <xdr:row>14</xdr:row>
      <xdr:rowOff>0</xdr:rowOff>
    </xdr:from>
    <xdr:ext cx="696445" cy="209550"/>
    <xdr:sp macro="" textlink="">
      <xdr:nvSpPr>
        <xdr:cNvPr id="5" name="Check Box 64" hidden="1">
          <a:extLst>
            <a:ext uri="{63B3BB69-23CF-44E3-9099-C40C66FF867C}">
              <a14:compatExt xmlns:a14="http://schemas.microsoft.com/office/drawing/2010/main" spid="_x0000_s2112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5814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14</xdr:row>
      <xdr:rowOff>0</xdr:rowOff>
    </xdr:from>
    <xdr:ext cx="696445" cy="209550"/>
    <xdr:sp macro="" textlink="">
      <xdr:nvSpPr>
        <xdr:cNvPr id="6" name="Check Box 65" hidden="1">
          <a:extLst>
            <a:ext uri="{63B3BB69-23CF-44E3-9099-C40C66FF867C}">
              <a14:compatExt xmlns:a14="http://schemas.microsoft.com/office/drawing/2010/main" spid="_x0000_s2113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2481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14</xdr:row>
      <xdr:rowOff>0</xdr:rowOff>
    </xdr:from>
    <xdr:ext cx="696445" cy="209550"/>
    <xdr:sp macro="" textlink="">
      <xdr:nvSpPr>
        <xdr:cNvPr id="7" name="Check Box 66" hidden="1">
          <a:extLst>
            <a:ext uri="{63B3BB69-23CF-44E3-9099-C40C66FF867C}">
              <a14:compatExt xmlns:a14="http://schemas.microsoft.com/office/drawing/2010/main" spid="_x0000_s2114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49149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14</xdr:row>
      <xdr:rowOff>0</xdr:rowOff>
    </xdr:from>
    <xdr:ext cx="696445" cy="209550"/>
    <xdr:sp macro="" textlink="">
      <xdr:nvSpPr>
        <xdr:cNvPr id="8" name="Check Box 67" hidden="1">
          <a:extLst>
            <a:ext uri="{63B3BB69-23CF-44E3-9099-C40C66FF867C}">
              <a14:compatExt xmlns:a14="http://schemas.microsoft.com/office/drawing/2010/main" spid="_x0000_s2115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55816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238125</xdr:colOff>
      <xdr:row>14</xdr:row>
      <xdr:rowOff>0</xdr:rowOff>
    </xdr:from>
    <xdr:ext cx="696445" cy="209550"/>
    <xdr:sp macro="" textlink="">
      <xdr:nvSpPr>
        <xdr:cNvPr id="9" name="Check Box 70" hidden="1">
          <a:extLst>
            <a:ext uri="{63B3BB69-23CF-44E3-9099-C40C66FF867C}">
              <a14:compatExt xmlns:a14="http://schemas.microsoft.com/office/drawing/2010/main" spid="_x0000_s2118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35814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14</xdr:row>
      <xdr:rowOff>0</xdr:rowOff>
    </xdr:from>
    <xdr:ext cx="696445" cy="209550"/>
    <xdr:sp macro="" textlink="">
      <xdr:nvSpPr>
        <xdr:cNvPr id="10" name="Check Box 71" hidden="1">
          <a:extLst>
            <a:ext uri="{63B3BB69-23CF-44E3-9099-C40C66FF867C}">
              <a14:compatExt xmlns:a14="http://schemas.microsoft.com/office/drawing/2010/main" spid="_x0000_s2119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42481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14</xdr:row>
      <xdr:rowOff>0</xdr:rowOff>
    </xdr:from>
    <xdr:ext cx="696445" cy="209550"/>
    <xdr:sp macro="" textlink="">
      <xdr:nvSpPr>
        <xdr:cNvPr id="11" name="Check Box 72" hidden="1">
          <a:extLst>
            <a:ext uri="{63B3BB69-23CF-44E3-9099-C40C66FF867C}">
              <a14:compatExt xmlns:a14="http://schemas.microsoft.com/office/drawing/2010/main" spid="_x0000_s2120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91490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14</xdr:row>
      <xdr:rowOff>0</xdr:rowOff>
    </xdr:from>
    <xdr:ext cx="696445" cy="209550"/>
    <xdr:sp macro="" textlink="">
      <xdr:nvSpPr>
        <xdr:cNvPr id="12" name="Check Box 73" hidden="1">
          <a:extLst>
            <a:ext uri="{63B3BB69-23CF-44E3-9099-C40C66FF867C}">
              <a14:compatExt xmlns:a14="http://schemas.microsoft.com/office/drawing/2010/main" spid="_x0000_s212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5581650" y="31051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21</xdr:row>
          <xdr:rowOff>9525</xdr:rowOff>
        </xdr:from>
        <xdr:to>
          <xdr:col>11</xdr:col>
          <xdr:colOff>0</xdr:colOff>
          <xdr:row>22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22</xdr:row>
          <xdr:rowOff>0</xdr:rowOff>
        </xdr:from>
        <xdr:to>
          <xdr:col>11</xdr:col>
          <xdr:colOff>0</xdr:colOff>
          <xdr:row>23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323850</xdr:colOff>
          <xdr:row>29</xdr:row>
          <xdr:rowOff>190500</xdr:rowOff>
        </xdr:from>
        <xdr:to>
          <xdr:col>9</xdr:col>
          <xdr:colOff>361950</xdr:colOff>
          <xdr:row>31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30</xdr:row>
          <xdr:rowOff>190500</xdr:rowOff>
        </xdr:from>
        <xdr:to>
          <xdr:col>9</xdr:col>
          <xdr:colOff>371475</xdr:colOff>
          <xdr:row>32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265041</xdr:colOff>
          <xdr:row>50</xdr:row>
          <xdr:rowOff>13712</xdr:rowOff>
        </xdr:from>
        <xdr:to>
          <xdr:col>9</xdr:col>
          <xdr:colOff>57977</xdr:colOff>
          <xdr:row>80</xdr:row>
          <xdr:rowOff>128222</xdr:rowOff>
        </xdr:to>
        <xdr:pic>
          <xdr:nvPicPr>
            <xdr:cNvPr id="17" name="Рисунок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ТВЛЗТМ" spid="_x0000_s1076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61998" y="10739690"/>
              <a:ext cx="5334001" cy="5829510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0</xdr:row>
      <xdr:rowOff>76201</xdr:rowOff>
    </xdr:from>
    <xdr:to>
      <xdr:col>1</xdr:col>
      <xdr:colOff>3886200</xdr:colOff>
      <xdr:row>0</xdr:row>
      <xdr:rowOff>3524251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r="26419" b="1363"/>
        <a:stretch/>
      </xdr:blipFill>
      <xdr:spPr>
        <a:xfrm>
          <a:off x="781051" y="76201"/>
          <a:ext cx="3638549" cy="3448050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247651</xdr:colOff>
      <xdr:row>1</xdr:row>
      <xdr:rowOff>76199</xdr:rowOff>
    </xdr:from>
    <xdr:to>
      <xdr:col>7</xdr:col>
      <xdr:colOff>1514475</xdr:colOff>
      <xdr:row>1</xdr:row>
      <xdr:rowOff>3561453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562976" y="3886199"/>
          <a:ext cx="1266824" cy="3485254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  <xdr:twoCellAnchor editAs="oneCell">
    <xdr:from>
      <xdr:col>7</xdr:col>
      <xdr:colOff>333376</xdr:colOff>
      <xdr:row>2</xdr:row>
      <xdr:rowOff>76200</xdr:rowOff>
    </xdr:from>
    <xdr:to>
      <xdr:col>7</xdr:col>
      <xdr:colOff>1612192</xdr:colOff>
      <xdr:row>2</xdr:row>
      <xdr:rowOff>3600450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48701" y="7696200"/>
          <a:ext cx="1278816" cy="3524250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3</xdr:row>
      <xdr:rowOff>114301</xdr:rowOff>
    </xdr:from>
    <xdr:to>
      <xdr:col>7</xdr:col>
      <xdr:colOff>1627499</xdr:colOff>
      <xdr:row>3</xdr:row>
      <xdr:rowOff>3524251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677275" y="11544301"/>
          <a:ext cx="1265549" cy="3409950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  <xdr:twoCellAnchor editAs="oneCell">
    <xdr:from>
      <xdr:col>7</xdr:col>
      <xdr:colOff>352425</xdr:colOff>
      <xdr:row>4</xdr:row>
      <xdr:rowOff>228599</xdr:rowOff>
    </xdr:from>
    <xdr:to>
      <xdr:col>7</xdr:col>
      <xdr:colOff>1626084</xdr:colOff>
      <xdr:row>4</xdr:row>
      <xdr:rowOff>3796050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667750" y="15468599"/>
          <a:ext cx="1273659" cy="3567451"/>
        </a:xfrm>
        <a:prstGeom prst="rect">
          <a:avLst/>
        </a:prstGeom>
        <a:ln>
          <a:solidFill>
            <a:srgbClr val="FFFFFF"/>
          </a:solidFill>
        </a:ln>
      </xdr:spPr>
    </xdr:pic>
    <xdr:clientData/>
  </xdr:twoCellAnchor>
  <xdr:twoCellAnchor editAs="oneCell">
    <xdr:from>
      <xdr:col>7</xdr:col>
      <xdr:colOff>200025</xdr:colOff>
      <xdr:row>0</xdr:row>
      <xdr:rowOff>9525</xdr:rowOff>
    </xdr:from>
    <xdr:to>
      <xdr:col>7</xdr:col>
      <xdr:colOff>1495425</xdr:colOff>
      <xdr:row>0</xdr:row>
      <xdr:rowOff>3540820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515350" y="9525"/>
          <a:ext cx="1295400" cy="3531295"/>
        </a:xfrm>
        <a:prstGeom prst="rect">
          <a:avLst/>
        </a:prstGeom>
        <a:ln>
          <a:solidFill>
            <a:srgbClr val="FFFFFF"/>
          </a:solidFill>
        </a:ln>
      </xdr:spPr>
    </xdr:pic>
    <xdr:clientData/>
  </xdr:twoCellAnchor>
  <xdr:twoCellAnchor editAs="oneCell">
    <xdr:from>
      <xdr:col>13</xdr:col>
      <xdr:colOff>214312</xdr:colOff>
      <xdr:row>0</xdr:row>
      <xdr:rowOff>257175</xdr:rowOff>
    </xdr:from>
    <xdr:to>
      <xdr:col>13</xdr:col>
      <xdr:colOff>3347431</xdr:colOff>
      <xdr:row>0</xdr:row>
      <xdr:rowOff>3603984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t="1679"/>
        <a:stretch/>
      </xdr:blipFill>
      <xdr:spPr>
        <a:xfrm>
          <a:off x="14092237" y="257175"/>
          <a:ext cx="3133119" cy="3346809"/>
        </a:xfrm>
        <a:prstGeom prst="rect">
          <a:avLst/>
        </a:prstGeom>
      </xdr:spPr>
    </xdr:pic>
    <xdr:clientData/>
  </xdr:twoCellAnchor>
  <xdr:twoCellAnchor editAs="oneCell">
    <xdr:from>
      <xdr:col>13</xdr:col>
      <xdr:colOff>485776</xdr:colOff>
      <xdr:row>3</xdr:row>
      <xdr:rowOff>38100</xdr:rowOff>
    </xdr:from>
    <xdr:to>
      <xdr:col>13</xdr:col>
      <xdr:colOff>2790826</xdr:colOff>
      <xdr:row>3</xdr:row>
      <xdr:rowOff>3683788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363701" y="11468100"/>
          <a:ext cx="2305050" cy="3645688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342900</xdr:colOff>
      <xdr:row>1</xdr:row>
      <xdr:rowOff>180976</xdr:rowOff>
    </xdr:from>
    <xdr:to>
      <xdr:col>13</xdr:col>
      <xdr:colOff>3371293</xdr:colOff>
      <xdr:row>1</xdr:row>
      <xdr:rowOff>3526444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220825" y="3990976"/>
          <a:ext cx="3028393" cy="3345468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285750</xdr:colOff>
      <xdr:row>2</xdr:row>
      <xdr:rowOff>133350</xdr:rowOff>
    </xdr:from>
    <xdr:to>
      <xdr:col>13</xdr:col>
      <xdr:colOff>3409193</xdr:colOff>
      <xdr:row>2</xdr:row>
      <xdr:rowOff>3728256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163675" y="7753350"/>
          <a:ext cx="3123443" cy="3594906"/>
        </a:xfrm>
        <a:prstGeom prst="rect">
          <a:avLst/>
        </a:prstGeom>
      </xdr:spPr>
    </xdr:pic>
    <xdr:clientData/>
  </xdr:twoCellAnchor>
  <xdr:twoCellAnchor editAs="oneCell">
    <xdr:from>
      <xdr:col>13</xdr:col>
      <xdr:colOff>133351</xdr:colOff>
      <xdr:row>4</xdr:row>
      <xdr:rowOff>438150</xdr:rowOff>
    </xdr:from>
    <xdr:to>
      <xdr:col>13</xdr:col>
      <xdr:colOff>3341634</xdr:colOff>
      <xdr:row>4</xdr:row>
      <xdr:rowOff>2638425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4773276" y="15678150"/>
          <a:ext cx="3208283" cy="2200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238125</xdr:colOff>
      <xdr:row>13</xdr:row>
      <xdr:rowOff>0</xdr:rowOff>
    </xdr:from>
    <xdr:ext cx="696445" cy="209550"/>
    <xdr:sp macro="" textlink="">
      <xdr:nvSpPr>
        <xdr:cNvPr id="2" name="Check Box 64" hidden="1">
          <a:extLst>
            <a:ext uri="{63B3BB69-23CF-44E3-9099-C40C66FF867C}">
              <a14:compatExt xmlns:a14="http://schemas.microsoft.com/office/drawing/2010/main" spid="_x0000_s2112"/>
            </a:ex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36004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13</xdr:row>
      <xdr:rowOff>0</xdr:rowOff>
    </xdr:from>
    <xdr:ext cx="696445" cy="209550"/>
    <xdr:sp macro="" textlink="">
      <xdr:nvSpPr>
        <xdr:cNvPr id="3" name="Check Box 65" hidden="1">
          <a:extLst>
            <a:ext uri="{63B3BB69-23CF-44E3-9099-C40C66FF867C}">
              <a14:compatExt xmlns:a14="http://schemas.microsoft.com/office/drawing/2010/main" spid="_x0000_s2113"/>
            </a:ex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42672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13</xdr:row>
      <xdr:rowOff>0</xdr:rowOff>
    </xdr:from>
    <xdr:ext cx="696445" cy="209550"/>
    <xdr:sp macro="" textlink="">
      <xdr:nvSpPr>
        <xdr:cNvPr id="4" name="Check Box 66" hidden="1">
          <a:extLst>
            <a:ext uri="{63B3BB69-23CF-44E3-9099-C40C66FF867C}">
              <a14:compatExt xmlns:a14="http://schemas.microsoft.com/office/drawing/2010/main" spid="_x0000_s2114"/>
            </a:ex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49339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13</xdr:row>
      <xdr:rowOff>0</xdr:rowOff>
    </xdr:from>
    <xdr:ext cx="696445" cy="209550"/>
    <xdr:sp macro="" textlink="">
      <xdr:nvSpPr>
        <xdr:cNvPr id="5" name="Check Box 67" hidden="1">
          <a:extLst>
            <a:ext uri="{63B3BB69-23CF-44E3-9099-C40C66FF867C}">
              <a14:compatExt xmlns:a14="http://schemas.microsoft.com/office/drawing/2010/main" spid="_x0000_s2115"/>
            </a:ex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56007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238125</xdr:colOff>
      <xdr:row>13</xdr:row>
      <xdr:rowOff>0</xdr:rowOff>
    </xdr:from>
    <xdr:ext cx="696445" cy="209550"/>
    <xdr:sp macro="" textlink="">
      <xdr:nvSpPr>
        <xdr:cNvPr id="6" name="Check Box 70" hidden="1">
          <a:extLst>
            <a:ext uri="{63B3BB69-23CF-44E3-9099-C40C66FF867C}">
              <a14:compatExt xmlns:a14="http://schemas.microsoft.com/office/drawing/2010/main" spid="_x0000_s2118"/>
            </a:ex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36004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238125</xdr:colOff>
      <xdr:row>13</xdr:row>
      <xdr:rowOff>0</xdr:rowOff>
    </xdr:from>
    <xdr:ext cx="696445" cy="209550"/>
    <xdr:sp macro="" textlink="">
      <xdr:nvSpPr>
        <xdr:cNvPr id="7" name="Check Box 71" hidden="1">
          <a:extLst>
            <a:ext uri="{63B3BB69-23CF-44E3-9099-C40C66FF867C}">
              <a14:compatExt xmlns:a14="http://schemas.microsoft.com/office/drawing/2010/main" spid="_x0000_s2119"/>
            </a:ex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42672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238125</xdr:colOff>
      <xdr:row>13</xdr:row>
      <xdr:rowOff>0</xdr:rowOff>
    </xdr:from>
    <xdr:ext cx="696445" cy="209550"/>
    <xdr:sp macro="" textlink="">
      <xdr:nvSpPr>
        <xdr:cNvPr id="8" name="Check Box 72" hidden="1">
          <a:extLst>
            <a:ext uri="{63B3BB69-23CF-44E3-9099-C40C66FF867C}">
              <a14:compatExt xmlns:a14="http://schemas.microsoft.com/office/drawing/2010/main" spid="_x0000_s2120"/>
            </a:ex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493395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238125</xdr:colOff>
      <xdr:row>13</xdr:row>
      <xdr:rowOff>0</xdr:rowOff>
    </xdr:from>
    <xdr:ext cx="696445" cy="209550"/>
    <xdr:sp macro="" textlink="">
      <xdr:nvSpPr>
        <xdr:cNvPr id="9" name="Check Box 73" hidden="1">
          <a:extLst>
            <a:ext uri="{63B3BB69-23CF-44E3-9099-C40C66FF867C}">
              <a14:compatExt xmlns:a14="http://schemas.microsoft.com/office/drawing/2010/main" spid="_x0000_s2121"/>
            </a:ex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5600700" y="2800350"/>
          <a:ext cx="69644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38</xdr:row>
          <xdr:rowOff>9525</xdr:rowOff>
        </xdr:from>
        <xdr:to>
          <xdr:col>4</xdr:col>
          <xdr:colOff>409575</xdr:colOff>
          <xdr:row>39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39</xdr:row>
          <xdr:rowOff>9525</xdr:rowOff>
        </xdr:from>
        <xdr:to>
          <xdr:col>4</xdr:col>
          <xdr:colOff>409575</xdr:colOff>
          <xdr:row>40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39</xdr:row>
          <xdr:rowOff>190500</xdr:rowOff>
        </xdr:from>
        <xdr:to>
          <xdr:col>4</xdr:col>
          <xdr:colOff>409575</xdr:colOff>
          <xdr:row>41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91109</xdr:colOff>
      <xdr:row>3</xdr:row>
      <xdr:rowOff>99391</xdr:rowOff>
    </xdr:from>
    <xdr:to>
      <xdr:col>16</xdr:col>
      <xdr:colOff>314739</xdr:colOff>
      <xdr:row>8</xdr:row>
      <xdr:rowOff>66262</xdr:rowOff>
    </xdr:to>
    <xdr:sp macro="" textlink="">
      <xdr:nvSpPr>
        <xdr:cNvPr id="10" name="Прямоугольник: скругленные углы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7892084" y="832816"/>
          <a:ext cx="1709530" cy="966996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/>
            <a:t>Сохранить</a:t>
          </a:r>
          <a:r>
            <a:rPr lang="ru-RU" sz="1600" baseline="0"/>
            <a:t> заявку в папке</a:t>
          </a:r>
          <a:endParaRPr lang="ru-RU" sz="16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tm.local\dfs\DOC\&#1048;&#1047;&#1052;&#1045;&#1056;&#1048;&#1058;&#1045;&#1051;&#1068;&#1053;&#1067;&#1045;%20&#1058;&#1056;&#1040;&#1053;&#1057;&#1060;&#1054;&#1056;&#1052;&#1040;&#1058;&#1054;&#1056;&#1067;\&#1056;&#1040;&#1057;&#1063;&#1045;&#1058;&#1067;\&#1055;&#1088;&#1086;&#1075;&#1088;&#1072;&#1084;&#1084;&#1072;%20&#1088;&#1072;&#1089;&#1095;&#1077;&#1090;&#1086;&#1074;%20&#1058;&#1058;%20(&#1058;&#1042;%20&#1047;&#1058;&#1052;)%20v5.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Т"/>
      <sheetName val="Паспорт"/>
      <sheetName val="Этикетка"/>
      <sheetName val="ПТ Сим"/>
      <sheetName val="Заявка"/>
      <sheetName val="Расчет ТВ"/>
      <sheetName val="ТВЛ"/>
      <sheetName val="НПК"/>
      <sheetName val="ТС ТВЛ"/>
      <sheetName val="ТС"/>
      <sheetName val="Калькуляция"/>
      <sheetName val="Спецификация"/>
      <sheetName val="Расчет Tнас"/>
      <sheetName val="ИсхДан"/>
      <sheetName val="ГЧ"/>
      <sheetName val="Расчет Sн = 100%"/>
      <sheetName val="Оправки"/>
      <sheetName val="Состав"/>
      <sheetName val="Слои"/>
      <sheetName val="ИС"/>
      <sheetName val="Контрольный лист"/>
      <sheetName val="Инструкция к расчету"/>
      <sheetName val="Расчет Sн = 25% БЕЗ ВК"/>
      <sheetName val="Расчет Wном"/>
      <sheetName val="Расчет Sн = 25%"/>
      <sheetName val="Материалы"/>
      <sheetName val="Расчет жгута"/>
    </sheetNames>
    <sheetDataSet>
      <sheetData sheetId="0"/>
      <sheetData sheetId="1"/>
      <sheetData sheetId="2"/>
      <sheetData sheetId="3"/>
      <sheetData sheetId="4"/>
      <sheetData sheetId="5">
        <row r="3">
          <cell r="G3" t="str">
            <v>ООО «УЭТМ-Монтаж»</v>
          </cell>
        </row>
      </sheetData>
      <sheetData sheetId="6">
        <row r="21">
          <cell r="C21" t="str">
            <v>Регулируемые опоры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1">
          <cell r="AI11">
            <v>3</v>
          </cell>
        </row>
        <row r="37">
          <cell r="X37" t="str">
            <v>Воронежский трансформатор</v>
          </cell>
        </row>
        <row r="38">
          <cell r="X38" t="str">
            <v>ООО «Эйч Энерджи»</v>
          </cell>
        </row>
        <row r="39">
          <cell r="X39" t="str">
            <v>Сименс Нефтегаз и Энергетика</v>
          </cell>
        </row>
        <row r="40">
          <cell r="X40" t="str">
            <v>Силовые машины - Тошиба</v>
          </cell>
        </row>
        <row r="41">
          <cell r="X41" t="str">
            <v>Запорожтрансформатор</v>
          </cell>
        </row>
        <row r="42">
          <cell r="X42" t="str">
            <v>Электрозавод</v>
          </cell>
        </row>
        <row r="43">
          <cell r="X43" t="str">
            <v>Энсонс</v>
          </cell>
        </row>
        <row r="44">
          <cell r="X44" t="str">
            <v>УЭТМ</v>
          </cell>
        </row>
        <row r="45">
          <cell r="X45" t="str">
            <v>Тольяттинский трансформатор</v>
          </cell>
        </row>
        <row r="46">
          <cell r="X46"/>
        </row>
        <row r="94">
          <cell r="C94"/>
        </row>
        <row r="95">
          <cell r="A95">
            <v>0.1</v>
          </cell>
          <cell r="C95"/>
        </row>
        <row r="96">
          <cell r="A96" t="str">
            <v>0,1S</v>
          </cell>
          <cell r="C96"/>
        </row>
        <row r="97">
          <cell r="A97">
            <v>0.2</v>
          </cell>
          <cell r="C97"/>
        </row>
        <row r="98">
          <cell r="A98" t="str">
            <v>0,2S</v>
          </cell>
          <cell r="C98"/>
        </row>
        <row r="99">
          <cell r="A99">
            <v>0.5</v>
          </cell>
          <cell r="C99"/>
        </row>
        <row r="100">
          <cell r="A100" t="str">
            <v>0,5S</v>
          </cell>
          <cell r="C100"/>
        </row>
        <row r="101">
          <cell r="A101">
            <v>1</v>
          </cell>
          <cell r="C101"/>
        </row>
        <row r="102">
          <cell r="A102">
            <v>3</v>
          </cell>
          <cell r="C102"/>
        </row>
        <row r="103">
          <cell r="A103">
            <v>5</v>
          </cell>
          <cell r="C103"/>
        </row>
        <row r="104">
          <cell r="A104">
            <v>10</v>
          </cell>
          <cell r="C104"/>
        </row>
        <row r="105">
          <cell r="A105" t="str">
            <v>5P</v>
          </cell>
          <cell r="C105"/>
        </row>
        <row r="106">
          <cell r="A106" t="str">
            <v>5PR</v>
          </cell>
          <cell r="C106" t="str">
            <v>Разрезной</v>
          </cell>
          <cell r="O106" t="str">
            <v>О 2</v>
          </cell>
        </row>
        <row r="107">
          <cell r="C107"/>
          <cell r="O107" t="str">
            <v>УХЛ 2</v>
          </cell>
        </row>
        <row r="108">
          <cell r="C108" t="str">
            <v>Разрезной</v>
          </cell>
          <cell r="O108" t="str">
            <v>УХЛ 1</v>
          </cell>
        </row>
        <row r="109">
          <cell r="C109"/>
          <cell r="O109" t="str">
            <v>Т 2</v>
          </cell>
        </row>
        <row r="110">
          <cell r="C110" t="str">
            <v>Разрезной</v>
          </cell>
          <cell r="O110" t="str">
            <v>Т 1</v>
          </cell>
        </row>
        <row r="111">
          <cell r="C111"/>
          <cell r="O111" t="str">
            <v>У 2</v>
          </cell>
        </row>
        <row r="112">
          <cell r="C112" t="str">
            <v>Разрезной</v>
          </cell>
          <cell r="O112" t="str">
            <v>ХЛ 2</v>
          </cell>
        </row>
        <row r="113">
          <cell r="C113" t="str">
            <v>Разрезной</v>
          </cell>
          <cell r="O113"/>
        </row>
        <row r="114">
          <cell r="C114"/>
          <cell r="O114"/>
        </row>
        <row r="115">
          <cell r="C115" t="str">
            <v>Разрезной</v>
          </cell>
          <cell r="O115"/>
        </row>
        <row r="118">
          <cell r="C118"/>
        </row>
        <row r="119">
          <cell r="C119" t="str">
            <v>Масса провода, кг/км</v>
          </cell>
        </row>
        <row r="120">
          <cell r="C120"/>
        </row>
        <row r="121">
          <cell r="C121"/>
        </row>
        <row r="122">
          <cell r="C122"/>
        </row>
        <row r="123">
          <cell r="A123">
            <v>0</v>
          </cell>
          <cell r="C123">
            <v>0</v>
          </cell>
        </row>
        <row r="124">
          <cell r="A124">
            <v>6.3E-2</v>
          </cell>
          <cell r="C124">
            <v>3.3000000000000002E-2</v>
          </cell>
        </row>
        <row r="125">
          <cell r="A125">
            <v>7.0999999999999994E-2</v>
          </cell>
          <cell r="C125">
            <v>3.9800000000000002E-2</v>
          </cell>
        </row>
        <row r="126">
          <cell r="A126">
            <v>0.08</v>
          </cell>
          <cell r="C126">
            <v>5.0900000000000001E-2</v>
          </cell>
        </row>
        <row r="127">
          <cell r="A127">
            <v>0.09</v>
          </cell>
          <cell r="C127">
            <v>6.3399999999999998E-2</v>
          </cell>
        </row>
        <row r="128">
          <cell r="A128">
            <v>0.1</v>
          </cell>
          <cell r="C128">
            <v>7.7399999999999997E-2</v>
          </cell>
        </row>
        <row r="129">
          <cell r="A129">
            <v>0.112</v>
          </cell>
          <cell r="C129">
            <v>9.5299999999999996E-2</v>
          </cell>
        </row>
        <row r="130">
          <cell r="A130">
            <v>0.12</v>
          </cell>
          <cell r="C130">
            <v>0.1042</v>
          </cell>
        </row>
        <row r="131">
          <cell r="A131">
            <v>0.125</v>
          </cell>
          <cell r="C131">
            <v>0.1129</v>
          </cell>
        </row>
        <row r="132">
          <cell r="A132">
            <v>0.13</v>
          </cell>
          <cell r="C132">
            <v>0.122</v>
          </cell>
        </row>
        <row r="133">
          <cell r="A133">
            <v>0.14000000000000001</v>
          </cell>
          <cell r="C133">
            <v>0.14699999999999999</v>
          </cell>
        </row>
        <row r="134">
          <cell r="A134">
            <v>0.15</v>
          </cell>
          <cell r="C134">
            <v>0.16880000000000001</v>
          </cell>
        </row>
        <row r="135">
          <cell r="A135">
            <v>0.16</v>
          </cell>
          <cell r="C135">
            <v>0.19450000000000001</v>
          </cell>
        </row>
        <row r="136">
          <cell r="A136">
            <v>0.17</v>
          </cell>
          <cell r="C136">
            <v>0.21959999999999999</v>
          </cell>
        </row>
        <row r="137">
          <cell r="A137">
            <v>0.18</v>
          </cell>
          <cell r="C137">
            <v>0.2437</v>
          </cell>
        </row>
        <row r="138">
          <cell r="A138">
            <v>0.19</v>
          </cell>
          <cell r="C138">
            <v>0.27129999999999999</v>
          </cell>
        </row>
        <row r="139">
          <cell r="A139">
            <v>0.2</v>
          </cell>
          <cell r="C139">
            <v>0.29849999999999999</v>
          </cell>
        </row>
        <row r="140">
          <cell r="A140">
            <v>0.21</v>
          </cell>
          <cell r="C140">
            <v>0.32790000000000002</v>
          </cell>
        </row>
        <row r="141">
          <cell r="A141">
            <v>0.224</v>
          </cell>
          <cell r="C141">
            <v>0.37519999999999998</v>
          </cell>
        </row>
        <row r="142">
          <cell r="A142">
            <v>0.23599999999999999</v>
          </cell>
          <cell r="C142">
            <v>0.41649999999999998</v>
          </cell>
        </row>
        <row r="143">
          <cell r="A143">
            <v>0.25</v>
          </cell>
          <cell r="C143">
            <v>0.46639999999999998</v>
          </cell>
        </row>
        <row r="144">
          <cell r="A144">
            <v>0.26500000000000001</v>
          </cell>
          <cell r="C144">
            <v>0.52400000000000002</v>
          </cell>
        </row>
        <row r="145">
          <cell r="A145">
            <v>0.28000000000000003</v>
          </cell>
          <cell r="C145">
            <v>0.58069999999999999</v>
          </cell>
        </row>
        <row r="146">
          <cell r="A146">
            <v>0.3</v>
          </cell>
          <cell r="C146">
            <v>0.66659999999999997</v>
          </cell>
        </row>
        <row r="147">
          <cell r="A147">
            <v>0.315</v>
          </cell>
          <cell r="C147">
            <v>0.70750000000000002</v>
          </cell>
        </row>
        <row r="148">
          <cell r="A148">
            <v>0.33500000000000002</v>
          </cell>
          <cell r="C148">
            <v>0.79990000000000006</v>
          </cell>
        </row>
        <row r="149">
          <cell r="A149">
            <v>0.35499999999999998</v>
          </cell>
          <cell r="C149">
            <v>0.89610000000000001</v>
          </cell>
        </row>
        <row r="150">
          <cell r="A150">
            <v>0.38</v>
          </cell>
          <cell r="C150">
            <v>1.0267999999999999</v>
          </cell>
        </row>
        <row r="151">
          <cell r="A151">
            <v>0.4</v>
          </cell>
          <cell r="C151">
            <v>1.1733</v>
          </cell>
        </row>
        <row r="152">
          <cell r="A152">
            <v>0.42499999999999999</v>
          </cell>
          <cell r="C152">
            <v>1.3245</v>
          </cell>
        </row>
        <row r="153">
          <cell r="A153">
            <v>0.45</v>
          </cell>
          <cell r="C153">
            <v>1.4879</v>
          </cell>
        </row>
        <row r="154">
          <cell r="A154">
            <v>0.47499999999999998</v>
          </cell>
          <cell r="C154">
            <v>1.6574</v>
          </cell>
        </row>
        <row r="155">
          <cell r="A155">
            <v>0.5</v>
          </cell>
          <cell r="C155">
            <v>1.8270999999999999</v>
          </cell>
        </row>
        <row r="156">
          <cell r="A156">
            <v>0.53</v>
          </cell>
          <cell r="C156">
            <v>2.0529000000000002</v>
          </cell>
        </row>
        <row r="157">
          <cell r="A157">
            <v>0.56000000000000005</v>
          </cell>
          <cell r="C157">
            <v>2.2801999999999998</v>
          </cell>
        </row>
        <row r="158">
          <cell r="A158">
            <v>0.6</v>
          </cell>
          <cell r="C158">
            <v>2.6175999999999999</v>
          </cell>
        </row>
        <row r="159">
          <cell r="A159">
            <v>0.63</v>
          </cell>
          <cell r="C159">
            <v>2.8723000000000001</v>
          </cell>
        </row>
        <row r="160">
          <cell r="A160">
            <v>0.67</v>
          </cell>
          <cell r="C160">
            <v>3.2486000000000002</v>
          </cell>
        </row>
        <row r="161">
          <cell r="A161">
            <v>0.69</v>
          </cell>
          <cell r="C161">
            <v>3.4453999999999998</v>
          </cell>
        </row>
        <row r="162">
          <cell r="A162">
            <v>0.71</v>
          </cell>
          <cell r="C162">
            <v>3.65</v>
          </cell>
        </row>
        <row r="163">
          <cell r="A163">
            <v>0.75</v>
          </cell>
          <cell r="C163">
            <v>4.0646000000000004</v>
          </cell>
        </row>
        <row r="164">
          <cell r="A164">
            <v>0.77</v>
          </cell>
          <cell r="C164">
            <v>4.2843</v>
          </cell>
        </row>
        <row r="165">
          <cell r="A165">
            <v>0.8</v>
          </cell>
          <cell r="C165">
            <v>4.6337000000000002</v>
          </cell>
        </row>
        <row r="166">
          <cell r="A166">
            <v>0.83</v>
          </cell>
          <cell r="C166">
            <v>4.9877000000000002</v>
          </cell>
        </row>
        <row r="167">
          <cell r="A167">
            <v>0.85</v>
          </cell>
          <cell r="C167">
            <v>5.2194000000000003</v>
          </cell>
        </row>
        <row r="168">
          <cell r="A168">
            <v>0.9</v>
          </cell>
          <cell r="C168">
            <v>5.84</v>
          </cell>
        </row>
        <row r="169">
          <cell r="A169">
            <v>0.93</v>
          </cell>
          <cell r="C169">
            <v>6.2358000000000002</v>
          </cell>
        </row>
        <row r="170">
          <cell r="A170">
            <v>0.95</v>
          </cell>
          <cell r="C170">
            <v>6.4954000000000001</v>
          </cell>
        </row>
        <row r="171">
          <cell r="A171">
            <v>1</v>
          </cell>
          <cell r="C171">
            <v>7.1856999999999998</v>
          </cell>
        </row>
        <row r="172">
          <cell r="A172">
            <v>1.06</v>
          </cell>
          <cell r="C172">
            <v>8.0855999999999995</v>
          </cell>
        </row>
        <row r="173">
          <cell r="A173">
            <v>1.08</v>
          </cell>
          <cell r="C173">
            <v>8.3935999999999993</v>
          </cell>
        </row>
        <row r="174">
          <cell r="A174">
            <v>1.1200000000000001</v>
          </cell>
          <cell r="C174">
            <v>9.0115999999999996</v>
          </cell>
        </row>
        <row r="175">
          <cell r="A175">
            <v>1.18</v>
          </cell>
          <cell r="C175">
            <v>9.9878999999999998</v>
          </cell>
        </row>
        <row r="176">
          <cell r="A176">
            <v>1.25</v>
          </cell>
          <cell r="C176">
            <v>11.1904</v>
          </cell>
        </row>
        <row r="177">
          <cell r="A177">
            <v>1.32</v>
          </cell>
          <cell r="C177">
            <v>12.4613</v>
          </cell>
        </row>
        <row r="178">
          <cell r="A178">
            <v>1.4</v>
          </cell>
          <cell r="C178">
            <v>14.0306</v>
          </cell>
        </row>
        <row r="179">
          <cell r="A179">
            <v>1.45</v>
          </cell>
          <cell r="C179">
            <v>15.357200000000001</v>
          </cell>
        </row>
        <row r="180">
          <cell r="A180">
            <v>1.5</v>
          </cell>
          <cell r="C180">
            <v>16.078700000000001</v>
          </cell>
        </row>
        <row r="181">
          <cell r="A181">
            <v>1.56</v>
          </cell>
          <cell r="C181">
            <v>17.390699999999999</v>
          </cell>
        </row>
        <row r="182">
          <cell r="A182">
            <v>1.6</v>
          </cell>
          <cell r="C182">
            <v>18.266400000000001</v>
          </cell>
        </row>
        <row r="183">
          <cell r="A183">
            <v>1.7</v>
          </cell>
          <cell r="C183">
            <v>20.593599999999999</v>
          </cell>
        </row>
        <row r="184">
          <cell r="A184">
            <v>1.8</v>
          </cell>
          <cell r="C184">
            <v>23.102599999999999</v>
          </cell>
        </row>
        <row r="185">
          <cell r="A185">
            <v>1.9</v>
          </cell>
          <cell r="C185">
            <v>25.711200000000002</v>
          </cell>
        </row>
        <row r="186">
          <cell r="A186">
            <v>2</v>
          </cell>
          <cell r="C186">
            <v>28.459299999999999</v>
          </cell>
        </row>
        <row r="187">
          <cell r="A187">
            <v>2.12</v>
          </cell>
          <cell r="C187">
            <v>31.941400000000002</v>
          </cell>
        </row>
        <row r="188">
          <cell r="A188">
            <v>2.2400000000000002</v>
          </cell>
          <cell r="C188">
            <v>35.676499999999997</v>
          </cell>
        </row>
        <row r="189">
          <cell r="A189">
            <v>2.36</v>
          </cell>
          <cell r="C189">
            <v>39.563099999999999</v>
          </cell>
        </row>
        <row r="190">
          <cell r="A190">
            <v>2.44</v>
          </cell>
          <cell r="C190">
            <v>43.181199999999997</v>
          </cell>
        </row>
        <row r="191">
          <cell r="A191">
            <v>2.5</v>
          </cell>
          <cell r="C191">
            <v>44.351700000000001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19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" TargetMode="Externa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M103"/>
  <sheetViews>
    <sheetView tabSelected="1" view="pageBreakPreview" zoomScaleNormal="100" zoomScaleSheetLayoutView="100" workbookViewId="0">
      <selection activeCell="A49" sqref="A49:K50"/>
    </sheetView>
  </sheetViews>
  <sheetFormatPr defaultColWidth="7.42578125" defaultRowHeight="15" x14ac:dyDescent="0.25"/>
  <cols>
    <col min="1" max="1" width="7.42578125" style="2"/>
    <col min="2" max="2" width="8.5703125" style="2" customWidth="1"/>
    <col min="3" max="3" width="16" style="2" customWidth="1"/>
    <col min="4" max="4" width="8.140625" style="2" customWidth="1"/>
    <col min="5" max="9" width="10" style="2" customWidth="1"/>
    <col min="10" max="10" width="8.85546875" style="2" customWidth="1"/>
    <col min="11" max="11" width="3" style="2" customWidth="1"/>
    <col min="12" max="16384" width="7.42578125" style="2"/>
  </cols>
  <sheetData>
    <row r="1" spans="1:11" ht="21" customHeight="1" x14ac:dyDescent="0.25">
      <c r="A1" s="169"/>
      <c r="B1" s="170"/>
      <c r="C1" s="170"/>
      <c r="D1" s="170"/>
      <c r="E1" s="170"/>
      <c r="F1" s="170"/>
      <c r="G1" s="170"/>
      <c r="H1" s="170"/>
      <c r="I1" s="170"/>
      <c r="J1" s="170"/>
      <c r="K1" s="1"/>
    </row>
    <row r="2" spans="1:11" ht="15.75" customHeight="1" x14ac:dyDescent="0.25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"/>
    </row>
    <row r="3" spans="1:11" ht="21" customHeight="1" x14ac:dyDescent="0.25">
      <c r="A3" s="171"/>
      <c r="B3" s="173"/>
      <c r="C3" s="173"/>
      <c r="D3" s="173"/>
      <c r="E3" s="173"/>
      <c r="F3" s="173"/>
      <c r="G3" s="173"/>
      <c r="H3" s="173"/>
      <c r="I3" s="173"/>
      <c r="J3" s="173"/>
      <c r="K3" s="1"/>
    </row>
    <row r="4" spans="1:11" ht="21.75" customHeight="1" x14ac:dyDescent="0.25">
      <c r="A4" s="81" t="s">
        <v>123</v>
      </c>
      <c r="B4" s="81"/>
      <c r="C4" s="81"/>
      <c r="D4" s="81"/>
      <c r="E4" s="81"/>
      <c r="F4" s="81"/>
      <c r="G4" s="81"/>
      <c r="H4" s="81"/>
      <c r="I4" s="81"/>
      <c r="J4" s="81"/>
      <c r="K4" s="76"/>
    </row>
    <row r="5" spans="1:11" ht="21" x14ac:dyDescent="0.25">
      <c r="A5" s="174" t="str">
        <f>I9&amp;"-"&amp;I11</f>
        <v>ТВ-ЗТМ-0,66</v>
      </c>
      <c r="B5" s="175"/>
      <c r="C5" s="175"/>
      <c r="D5" s="175"/>
      <c r="E5" s="175"/>
      <c r="F5" s="175"/>
      <c r="G5" s="175"/>
      <c r="H5" s="175"/>
      <c r="I5" s="175"/>
      <c r="J5" s="176"/>
      <c r="K5" s="1"/>
    </row>
    <row r="6" spans="1:11" x14ac:dyDescent="0.25">
      <c r="A6" s="177" t="s">
        <v>0</v>
      </c>
      <c r="B6" s="177"/>
      <c r="C6" s="160"/>
      <c r="D6" s="160"/>
      <c r="E6" s="160"/>
      <c r="F6" s="160"/>
      <c r="G6" s="160"/>
      <c r="H6" s="160"/>
      <c r="I6" s="160"/>
      <c r="J6" s="162"/>
      <c r="K6" s="1"/>
    </row>
    <row r="7" spans="1:11" ht="15.75" customHeight="1" x14ac:dyDescent="0.25">
      <c r="A7" s="178" t="s">
        <v>1</v>
      </c>
      <c r="B7" s="178"/>
      <c r="C7" s="178"/>
      <c r="D7" s="160"/>
      <c r="E7" s="160"/>
      <c r="F7" s="160"/>
      <c r="G7" s="160"/>
      <c r="H7" s="160"/>
      <c r="I7" s="160"/>
      <c r="J7" s="162"/>
      <c r="K7" s="1"/>
    </row>
    <row r="8" spans="1:11" ht="18.75" x14ac:dyDescent="0.25">
      <c r="A8" s="179" t="s">
        <v>2</v>
      </c>
      <c r="B8" s="179"/>
      <c r="C8" s="179"/>
      <c r="D8" s="179"/>
      <c r="E8" s="179"/>
      <c r="F8" s="179"/>
      <c r="G8" s="179"/>
      <c r="H8" s="179"/>
      <c r="I8" s="179"/>
      <c r="J8" s="180"/>
      <c r="K8" s="1"/>
    </row>
    <row r="9" spans="1:11" x14ac:dyDescent="0.25">
      <c r="A9" s="181"/>
      <c r="B9" s="181"/>
      <c r="C9" s="182"/>
      <c r="D9" s="182"/>
      <c r="E9" s="183" t="s">
        <v>110</v>
      </c>
      <c r="F9" s="183"/>
      <c r="G9" s="183"/>
      <c r="H9" s="183"/>
      <c r="I9" s="166" t="s">
        <v>4</v>
      </c>
      <c r="J9" s="184"/>
      <c r="K9" s="1"/>
    </row>
    <row r="10" spans="1:11" x14ac:dyDescent="0.25">
      <c r="A10" s="165" t="s">
        <v>5</v>
      </c>
      <c r="B10" s="165"/>
      <c r="C10" s="166"/>
      <c r="D10" s="166"/>
      <c r="E10" s="167" t="s">
        <v>6</v>
      </c>
      <c r="F10" s="167"/>
      <c r="G10" s="167"/>
      <c r="H10" s="167"/>
      <c r="I10" s="162" t="s">
        <v>7</v>
      </c>
      <c r="J10" s="168"/>
      <c r="K10" s="1"/>
    </row>
    <row r="11" spans="1:11" x14ac:dyDescent="0.25">
      <c r="A11" s="143" t="s">
        <v>8</v>
      </c>
      <c r="B11" s="143"/>
      <c r="C11" s="160"/>
      <c r="D11" s="160"/>
      <c r="E11" s="161" t="s">
        <v>9</v>
      </c>
      <c r="F11" s="161"/>
      <c r="G11" s="161"/>
      <c r="H11" s="161"/>
      <c r="I11" s="160">
        <v>0.66</v>
      </c>
      <c r="J11" s="162"/>
      <c r="K11" s="1"/>
    </row>
    <row r="12" spans="1:11" x14ac:dyDescent="0.25">
      <c r="A12" s="143" t="s">
        <v>10</v>
      </c>
      <c r="B12" s="143"/>
      <c r="C12" s="163" t="s">
        <v>108</v>
      </c>
      <c r="D12" s="163"/>
      <c r="E12" s="164" t="s">
        <v>111</v>
      </c>
      <c r="F12" s="164"/>
      <c r="G12" s="164"/>
      <c r="H12" s="164"/>
      <c r="I12" s="160" t="s">
        <v>12</v>
      </c>
      <c r="J12" s="160"/>
      <c r="K12" s="1"/>
    </row>
    <row r="13" spans="1:11" x14ac:dyDescent="0.25">
      <c r="A13" s="151"/>
      <c r="B13" s="152"/>
      <c r="C13" s="152"/>
      <c r="D13" s="152"/>
      <c r="E13" s="152"/>
      <c r="F13" s="152"/>
      <c r="G13" s="152"/>
      <c r="H13" s="152"/>
      <c r="I13" s="152"/>
      <c r="J13" s="153"/>
      <c r="K13" s="1"/>
    </row>
    <row r="14" spans="1:11" ht="19.5" customHeight="1" thickBot="1" x14ac:dyDescent="0.3">
      <c r="A14" s="154" t="s">
        <v>13</v>
      </c>
      <c r="B14" s="155"/>
      <c r="C14" s="155"/>
      <c r="D14" s="155"/>
      <c r="E14" s="155"/>
      <c r="F14" s="155"/>
      <c r="G14" s="155"/>
      <c r="H14" s="155"/>
      <c r="I14" s="155"/>
      <c r="J14" s="156"/>
      <c r="K14" s="1"/>
    </row>
    <row r="15" spans="1:11" ht="15" customHeight="1" x14ac:dyDescent="0.25">
      <c r="A15" s="157" t="s">
        <v>112</v>
      </c>
      <c r="B15" s="158"/>
      <c r="C15" s="158"/>
      <c r="D15" s="158"/>
      <c r="E15" s="46" t="b">
        <v>0</v>
      </c>
      <c r="F15" s="46" t="b">
        <v>0</v>
      </c>
      <c r="G15" s="46" t="b">
        <v>0</v>
      </c>
      <c r="H15" s="46" t="b">
        <v>0</v>
      </c>
      <c r="I15" s="47" t="b">
        <v>0</v>
      </c>
      <c r="J15" s="3"/>
      <c r="K15" s="1"/>
    </row>
    <row r="16" spans="1:11" ht="15" customHeight="1" x14ac:dyDescent="0.25">
      <c r="A16" s="149" t="s">
        <v>15</v>
      </c>
      <c r="B16" s="150"/>
      <c r="C16" s="150"/>
      <c r="D16" s="150"/>
      <c r="E16" s="39" t="s">
        <v>16</v>
      </c>
      <c r="F16" s="39" t="s">
        <v>17</v>
      </c>
      <c r="G16" s="39" t="s">
        <v>18</v>
      </c>
      <c r="H16" s="39" t="s">
        <v>19</v>
      </c>
      <c r="I16" s="39"/>
      <c r="J16" s="4"/>
      <c r="K16" s="1"/>
    </row>
    <row r="17" spans="1:11" ht="15.75" customHeight="1" x14ac:dyDescent="0.25">
      <c r="A17" s="149" t="s">
        <v>20</v>
      </c>
      <c r="B17" s="150"/>
      <c r="C17" s="150"/>
      <c r="D17" s="150"/>
      <c r="E17" s="40">
        <v>400</v>
      </c>
      <c r="F17" s="40">
        <v>600</v>
      </c>
      <c r="G17" s="40">
        <v>750</v>
      </c>
      <c r="H17" s="40">
        <v>1000</v>
      </c>
      <c r="I17" s="41"/>
      <c r="J17" s="5"/>
      <c r="K17" s="1"/>
    </row>
    <row r="18" spans="1:11" ht="15.75" customHeight="1" x14ac:dyDescent="0.25">
      <c r="A18" s="149" t="s">
        <v>21</v>
      </c>
      <c r="B18" s="150"/>
      <c r="C18" s="150"/>
      <c r="D18" s="150"/>
      <c r="E18" s="141">
        <v>5</v>
      </c>
      <c r="F18" s="141"/>
      <c r="G18" s="141"/>
      <c r="H18" s="141"/>
      <c r="I18" s="129"/>
      <c r="J18" s="5"/>
      <c r="K18" s="1"/>
    </row>
    <row r="19" spans="1:11" ht="15.75" x14ac:dyDescent="0.25">
      <c r="A19" s="143" t="s">
        <v>22</v>
      </c>
      <c r="B19" s="143"/>
      <c r="C19" s="143"/>
      <c r="D19" s="143"/>
      <c r="E19" s="40"/>
      <c r="F19" s="40"/>
      <c r="G19" s="40"/>
      <c r="H19" s="40"/>
      <c r="I19" s="40"/>
      <c r="J19" s="48" t="b">
        <v>0</v>
      </c>
      <c r="K19" s="1"/>
    </row>
    <row r="20" spans="1:11" ht="15.75" customHeight="1" x14ac:dyDescent="0.25">
      <c r="A20" s="149" t="s">
        <v>23</v>
      </c>
      <c r="B20" s="150"/>
      <c r="C20" s="150"/>
      <c r="D20" s="159"/>
      <c r="E20" s="40"/>
      <c r="F20" s="40"/>
      <c r="G20" s="40"/>
      <c r="H20" s="40"/>
      <c r="I20" s="41"/>
      <c r="J20" s="48" t="b">
        <v>0</v>
      </c>
      <c r="K20" s="1"/>
    </row>
    <row r="21" spans="1:11" ht="57" customHeight="1" x14ac:dyDescent="0.25">
      <c r="A21" s="143" t="s">
        <v>24</v>
      </c>
      <c r="B21" s="143"/>
      <c r="C21" s="143"/>
      <c r="D21" s="143"/>
      <c r="E21" s="40"/>
      <c r="F21" s="40"/>
      <c r="G21" s="40"/>
      <c r="H21" s="40"/>
      <c r="I21" s="41"/>
      <c r="J21" s="48" t="b">
        <v>0</v>
      </c>
      <c r="K21" s="1"/>
    </row>
    <row r="22" spans="1:11" ht="15.75" customHeight="1" x14ac:dyDescent="0.25">
      <c r="A22" s="149" t="s">
        <v>25</v>
      </c>
      <c r="B22" s="150"/>
      <c r="C22" s="150"/>
      <c r="D22" s="150"/>
      <c r="E22" s="141"/>
      <c r="F22" s="141"/>
      <c r="G22" s="141"/>
      <c r="H22" s="141"/>
      <c r="I22" s="129"/>
      <c r="J22" s="49" t="b">
        <v>0</v>
      </c>
      <c r="K22" s="1"/>
    </row>
    <row r="23" spans="1:11" ht="15.75" customHeight="1" x14ac:dyDescent="0.25">
      <c r="A23" s="149" t="s">
        <v>26</v>
      </c>
      <c r="B23" s="150"/>
      <c r="C23" s="150"/>
      <c r="D23" s="150"/>
      <c r="E23" s="141"/>
      <c r="F23" s="141"/>
      <c r="G23" s="141"/>
      <c r="H23" s="141"/>
      <c r="I23" s="129"/>
      <c r="J23" s="49" t="b">
        <v>0</v>
      </c>
      <c r="K23" s="1"/>
    </row>
    <row r="24" spans="1:11" ht="15" customHeight="1" x14ac:dyDescent="0.25">
      <c r="A24" s="143" t="s">
        <v>27</v>
      </c>
      <c r="B24" s="143"/>
      <c r="C24" s="143"/>
      <c r="D24" s="143"/>
      <c r="E24" s="42"/>
      <c r="F24" s="42"/>
      <c r="G24" s="42"/>
      <c r="H24" s="42"/>
      <c r="I24" s="43"/>
      <c r="J24" s="6"/>
      <c r="K24" s="1"/>
    </row>
    <row r="25" spans="1:11" ht="15.75" x14ac:dyDescent="0.25">
      <c r="A25" s="144" t="s">
        <v>28</v>
      </c>
      <c r="B25" s="144"/>
      <c r="C25" s="144"/>
      <c r="D25" s="144"/>
      <c r="E25" s="44"/>
      <c r="F25" s="44"/>
      <c r="G25" s="44"/>
      <c r="H25" s="44"/>
      <c r="I25" s="45"/>
      <c r="J25" s="48" t="b">
        <v>0</v>
      </c>
      <c r="K25" s="1"/>
    </row>
    <row r="26" spans="1:11" ht="15.75" customHeight="1" x14ac:dyDescent="0.25">
      <c r="A26" s="145" t="s">
        <v>29</v>
      </c>
      <c r="B26" s="146"/>
      <c r="C26" s="146"/>
      <c r="D26" s="146"/>
      <c r="E26" s="131"/>
      <c r="F26" s="132"/>
      <c r="G26" s="133"/>
      <c r="H26" s="131"/>
      <c r="I26" s="133"/>
      <c r="J26" s="7"/>
      <c r="K26" s="1"/>
    </row>
    <row r="27" spans="1:11" ht="15.75" x14ac:dyDescent="0.25">
      <c r="A27" s="142" t="s">
        <v>30</v>
      </c>
      <c r="B27" s="142"/>
      <c r="C27" s="142" t="s">
        <v>109</v>
      </c>
      <c r="D27" s="142"/>
      <c r="E27" s="141"/>
      <c r="F27" s="141"/>
      <c r="G27" s="141"/>
      <c r="H27" s="141"/>
      <c r="I27" s="129"/>
      <c r="J27" s="48" t="b">
        <v>0</v>
      </c>
      <c r="K27" s="1"/>
    </row>
    <row r="28" spans="1:11" ht="15.75" x14ac:dyDescent="0.25">
      <c r="A28" s="142"/>
      <c r="B28" s="142"/>
      <c r="C28" s="142" t="s">
        <v>32</v>
      </c>
      <c r="D28" s="142"/>
      <c r="E28" s="141"/>
      <c r="F28" s="141"/>
      <c r="G28" s="141"/>
      <c r="H28" s="141"/>
      <c r="I28" s="129"/>
      <c r="J28" s="48" t="b">
        <v>0</v>
      </c>
      <c r="K28" s="1"/>
    </row>
    <row r="29" spans="1:11" ht="15.75" x14ac:dyDescent="0.25">
      <c r="A29" s="142"/>
      <c r="B29" s="142"/>
      <c r="C29" s="142" t="s">
        <v>33</v>
      </c>
      <c r="D29" s="142"/>
      <c r="E29" s="141"/>
      <c r="F29" s="141"/>
      <c r="G29" s="141"/>
      <c r="H29" s="141"/>
      <c r="I29" s="129"/>
      <c r="J29" s="48" t="b">
        <v>0</v>
      </c>
      <c r="K29" s="1"/>
    </row>
    <row r="30" spans="1:11" ht="15.75" x14ac:dyDescent="0.25">
      <c r="A30" s="142"/>
      <c r="B30" s="142"/>
      <c r="C30" s="147" t="s">
        <v>101</v>
      </c>
      <c r="D30" s="148"/>
      <c r="E30" s="129" t="s">
        <v>34</v>
      </c>
      <c r="F30" s="130"/>
      <c r="G30" s="130"/>
      <c r="H30" s="130"/>
      <c r="I30" s="130"/>
      <c r="J30" s="8"/>
      <c r="K30" s="1"/>
    </row>
    <row r="31" spans="1:11" ht="15" customHeight="1" x14ac:dyDescent="0.25">
      <c r="A31" s="84" t="s">
        <v>100</v>
      </c>
      <c r="B31" s="85"/>
      <c r="C31" s="85"/>
      <c r="D31" s="86"/>
      <c r="E31" s="137" t="s">
        <v>35</v>
      </c>
      <c r="F31" s="138"/>
      <c r="G31" s="138"/>
      <c r="H31" s="138"/>
      <c r="I31" s="139" t="b">
        <v>0</v>
      </c>
      <c r="J31" s="140"/>
      <c r="K31" s="1"/>
    </row>
    <row r="32" spans="1:11" ht="15.75" customHeight="1" x14ac:dyDescent="0.25">
      <c r="A32" s="134"/>
      <c r="B32" s="135"/>
      <c r="C32" s="135"/>
      <c r="D32" s="136"/>
      <c r="E32" s="137" t="s">
        <v>36</v>
      </c>
      <c r="F32" s="138"/>
      <c r="G32" s="138"/>
      <c r="H32" s="138"/>
      <c r="I32" s="139" t="b">
        <v>0</v>
      </c>
      <c r="J32" s="140"/>
      <c r="K32" s="1"/>
    </row>
    <row r="33" spans="1:11" ht="15.75" customHeight="1" x14ac:dyDescent="0.25">
      <c r="A33" s="84" t="s">
        <v>37</v>
      </c>
      <c r="B33" s="85"/>
      <c r="C33" s="85"/>
      <c r="D33" s="86"/>
      <c r="E33" s="90"/>
      <c r="F33" s="91"/>
      <c r="G33" s="91"/>
      <c r="H33" s="91"/>
      <c r="I33" s="91"/>
      <c r="J33" s="92"/>
      <c r="K33" s="1"/>
    </row>
    <row r="34" spans="1:11" ht="15.75" customHeight="1" x14ac:dyDescent="0.25">
      <c r="A34" s="87"/>
      <c r="B34" s="88"/>
      <c r="C34" s="88"/>
      <c r="D34" s="89"/>
      <c r="E34" s="93"/>
      <c r="F34" s="94"/>
      <c r="G34" s="94"/>
      <c r="H34" s="94"/>
      <c r="I34" s="94"/>
      <c r="J34" s="95"/>
      <c r="K34" s="1"/>
    </row>
    <row r="35" spans="1:11" ht="15.75" customHeight="1" x14ac:dyDescent="0.25">
      <c r="A35" s="120" t="s">
        <v>106</v>
      </c>
      <c r="B35" s="121"/>
      <c r="C35" s="122"/>
      <c r="D35" s="71"/>
      <c r="E35" s="72" t="s">
        <v>105</v>
      </c>
      <c r="F35" s="73" t="s">
        <v>102</v>
      </c>
      <c r="G35" s="111" t="s">
        <v>103</v>
      </c>
      <c r="H35" s="111"/>
      <c r="I35" s="112" t="s">
        <v>104</v>
      </c>
      <c r="J35" s="112"/>
      <c r="K35" s="113"/>
    </row>
    <row r="36" spans="1:11" x14ac:dyDescent="0.25">
      <c r="A36" s="123"/>
      <c r="B36" s="124"/>
      <c r="C36" s="125"/>
      <c r="D36" s="73" t="s">
        <v>113</v>
      </c>
      <c r="E36" s="74"/>
      <c r="F36" s="75"/>
      <c r="G36" s="114"/>
      <c r="H36" s="116"/>
      <c r="I36" s="114"/>
      <c r="J36" s="115"/>
      <c r="K36" s="116"/>
    </row>
    <row r="37" spans="1:11" x14ac:dyDescent="0.25">
      <c r="A37" s="126"/>
      <c r="B37" s="127"/>
      <c r="C37" s="128"/>
      <c r="D37" s="73" t="s">
        <v>114</v>
      </c>
      <c r="E37" s="74"/>
      <c r="F37" s="75"/>
      <c r="G37" s="117"/>
      <c r="H37" s="119"/>
      <c r="I37" s="117"/>
      <c r="J37" s="118"/>
      <c r="K37" s="119"/>
    </row>
    <row r="38" spans="1:11" ht="15.75" x14ac:dyDescent="0.25">
      <c r="A38" s="63" t="s">
        <v>38</v>
      </c>
      <c r="B38" s="65"/>
      <c r="C38" s="65"/>
      <c r="D38" s="65"/>
      <c r="E38" s="65"/>
      <c r="F38" s="65"/>
      <c r="G38" s="65"/>
      <c r="H38" s="65"/>
      <c r="I38" s="65"/>
      <c r="J38" s="65"/>
      <c r="K38" s="1"/>
    </row>
    <row r="39" spans="1:11" ht="15.75" customHeight="1" x14ac:dyDescent="0.25">
      <c r="A39" s="64" t="s">
        <v>39</v>
      </c>
      <c r="B39" s="62"/>
      <c r="C39" s="62"/>
      <c r="D39" s="62"/>
      <c r="E39" s="62"/>
      <c r="F39" s="62"/>
      <c r="G39" s="62"/>
      <c r="H39" s="62"/>
      <c r="I39" s="62"/>
      <c r="J39" s="62"/>
      <c r="K39" s="1"/>
    </row>
    <row r="40" spans="1:11" ht="15.75" customHeight="1" x14ac:dyDescent="0.25">
      <c r="A40" s="105" t="s">
        <v>40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7"/>
    </row>
    <row r="41" spans="1:11" ht="15" customHeight="1" x14ac:dyDescent="0.25">
      <c r="A41" s="61" t="s">
        <v>41</v>
      </c>
      <c r="B41" s="60"/>
      <c r="C41" s="60"/>
      <c r="D41" s="60"/>
      <c r="E41" s="60"/>
      <c r="F41" s="60"/>
      <c r="G41" s="60"/>
      <c r="H41" s="60"/>
      <c r="I41" s="60"/>
      <c r="J41" s="60"/>
      <c r="K41" s="1"/>
    </row>
    <row r="42" spans="1:11" ht="15" customHeight="1" x14ac:dyDescent="0.25">
      <c r="A42" s="108" t="s">
        <v>42</v>
      </c>
      <c r="B42" s="109"/>
      <c r="C42" s="109"/>
      <c r="D42" s="109"/>
      <c r="E42" s="109"/>
      <c r="F42" s="109"/>
      <c r="G42" s="109"/>
      <c r="H42" s="109"/>
      <c r="I42" s="109"/>
      <c r="J42" s="110"/>
      <c r="K42" s="1"/>
    </row>
    <row r="43" spans="1:11" ht="15" customHeight="1" x14ac:dyDescent="0.25">
      <c r="A43" s="96" t="s">
        <v>43</v>
      </c>
      <c r="B43" s="97"/>
      <c r="C43" s="97"/>
      <c r="D43" s="97"/>
      <c r="E43" s="97"/>
      <c r="F43" s="97"/>
      <c r="G43" s="97"/>
      <c r="H43" s="97"/>
      <c r="I43" s="97"/>
      <c r="J43" s="97"/>
      <c r="K43" s="98"/>
    </row>
    <row r="44" spans="1:11" x14ac:dyDescent="0.25">
      <c r="A44" s="99"/>
      <c r="B44" s="100"/>
      <c r="C44" s="100"/>
      <c r="D44" s="100"/>
      <c r="E44" s="100"/>
      <c r="F44" s="100"/>
      <c r="G44" s="100"/>
      <c r="H44" s="100"/>
      <c r="I44" s="100"/>
      <c r="J44" s="100"/>
      <c r="K44" s="101"/>
    </row>
    <row r="45" spans="1:11" x14ac:dyDescent="0.25">
      <c r="A45" s="99"/>
      <c r="B45" s="100"/>
      <c r="C45" s="100"/>
      <c r="D45" s="100"/>
      <c r="E45" s="100"/>
      <c r="F45" s="100"/>
      <c r="G45" s="100"/>
      <c r="H45" s="100"/>
      <c r="I45" s="100"/>
      <c r="J45" s="100"/>
      <c r="K45" s="101"/>
    </row>
    <row r="46" spans="1:11" s="9" customFormat="1" x14ac:dyDescent="0.25">
      <c r="A46" s="102"/>
      <c r="B46" s="103"/>
      <c r="C46" s="103"/>
      <c r="D46" s="103"/>
      <c r="E46" s="103"/>
      <c r="F46" s="103"/>
      <c r="G46" s="103"/>
      <c r="H46" s="103"/>
      <c r="I46" s="103"/>
      <c r="J46" s="103"/>
      <c r="K46" s="104"/>
    </row>
    <row r="47" spans="1:11" ht="21" customHeight="1" x14ac:dyDescent="0.25">
      <c r="A47" s="82" t="s">
        <v>124</v>
      </c>
      <c r="B47" s="82"/>
      <c r="C47" s="82"/>
      <c r="D47" s="82"/>
      <c r="E47" s="82"/>
      <c r="F47" s="82"/>
      <c r="G47" s="82"/>
      <c r="H47" s="83">
        <f>I4</f>
        <v>0</v>
      </c>
      <c r="I47" s="83"/>
      <c r="J47" s="83"/>
      <c r="K47" s="83"/>
    </row>
    <row r="48" spans="1:11" ht="13.5" customHeight="1" x14ac:dyDescent="0.25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8"/>
    </row>
    <row r="49" spans="1:13" ht="15.75" customHeight="1" x14ac:dyDescent="0.25">
      <c r="A49" s="199" t="s">
        <v>122</v>
      </c>
      <c r="B49" s="199"/>
      <c r="C49" s="199"/>
      <c r="D49" s="199"/>
      <c r="E49" s="199"/>
      <c r="F49" s="199"/>
      <c r="G49" s="199"/>
      <c r="H49" s="199"/>
      <c r="I49" s="199"/>
      <c r="J49" s="199"/>
      <c r="K49" s="200"/>
    </row>
    <row r="50" spans="1:13" ht="15" customHeight="1" x14ac:dyDescent="0.25">
      <c r="A50" s="199"/>
      <c r="B50" s="199"/>
      <c r="C50" s="199"/>
      <c r="D50" s="199"/>
      <c r="E50" s="199"/>
      <c r="F50" s="199"/>
      <c r="G50" s="199"/>
      <c r="H50" s="199"/>
      <c r="I50" s="199"/>
      <c r="J50" s="199"/>
      <c r="K50" s="200"/>
    </row>
    <row r="51" spans="1:13" ht="15" customHeight="1" x14ac:dyDescent="0.25">
      <c r="A51" s="187"/>
      <c r="B51" s="187"/>
      <c r="C51" s="187"/>
      <c r="D51" s="187"/>
      <c r="E51" s="187"/>
      <c r="F51" s="187"/>
      <c r="G51" s="187"/>
      <c r="H51" s="187"/>
      <c r="I51" s="187"/>
      <c r="J51" s="187"/>
      <c r="K51" s="188"/>
    </row>
    <row r="52" spans="1:13" ht="15" customHeight="1" x14ac:dyDescent="0.25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88"/>
    </row>
    <row r="53" spans="1:13" ht="15" customHeight="1" x14ac:dyDescent="0.25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8"/>
    </row>
    <row r="54" spans="1:13" ht="15" customHeight="1" x14ac:dyDescent="0.25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8"/>
    </row>
    <row r="55" spans="1:13" ht="15" customHeight="1" x14ac:dyDescent="0.25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8"/>
    </row>
    <row r="56" spans="1:13" ht="15" customHeight="1" x14ac:dyDescent="0.25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8"/>
    </row>
    <row r="57" spans="1:13" ht="15" customHeight="1" x14ac:dyDescent="0.25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8"/>
    </row>
    <row r="58" spans="1:13" ht="15" customHeight="1" x14ac:dyDescent="0.25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8"/>
      <c r="M58" s="2">
        <f ca="1">ТВЛЗТМ</f>
        <v>0</v>
      </c>
    </row>
    <row r="59" spans="1:13" x14ac:dyDescent="0.25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8"/>
    </row>
    <row r="60" spans="1:13" x14ac:dyDescent="0.25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8"/>
    </row>
    <row r="61" spans="1:13" x14ac:dyDescent="0.25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8"/>
    </row>
    <row r="62" spans="1:13" x14ac:dyDescent="0.25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8"/>
    </row>
    <row r="63" spans="1:13" x14ac:dyDescent="0.25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8"/>
    </row>
    <row r="64" spans="1:13" x14ac:dyDescent="0.25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8"/>
    </row>
    <row r="65" spans="1:11" x14ac:dyDescent="0.25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8"/>
    </row>
    <row r="66" spans="1:11" x14ac:dyDescent="0.25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8"/>
    </row>
    <row r="67" spans="1:11" x14ac:dyDescent="0.25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8"/>
    </row>
    <row r="68" spans="1:11" x14ac:dyDescent="0.25">
      <c r="A68" s="187"/>
      <c r="B68" s="187"/>
      <c r="C68" s="187"/>
      <c r="D68" s="187"/>
      <c r="E68" s="187"/>
      <c r="F68" s="187"/>
      <c r="G68" s="187"/>
      <c r="H68" s="187"/>
      <c r="I68" s="187"/>
      <c r="J68" s="187"/>
      <c r="K68" s="188"/>
    </row>
    <row r="69" spans="1:11" x14ac:dyDescent="0.25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8"/>
    </row>
    <row r="70" spans="1:11" x14ac:dyDescent="0.25">
      <c r="A70" s="187"/>
      <c r="B70" s="187"/>
      <c r="C70" s="187"/>
      <c r="D70" s="187"/>
      <c r="E70" s="187"/>
      <c r="F70" s="187"/>
      <c r="G70" s="187"/>
      <c r="H70" s="187"/>
      <c r="I70" s="187"/>
      <c r="J70" s="187"/>
      <c r="K70" s="188"/>
    </row>
    <row r="71" spans="1:11" x14ac:dyDescent="0.25">
      <c r="A71" s="187"/>
      <c r="B71" s="187"/>
      <c r="C71" s="187"/>
      <c r="D71" s="187"/>
      <c r="E71" s="187"/>
      <c r="F71" s="187"/>
      <c r="G71" s="187"/>
      <c r="H71" s="187"/>
      <c r="I71" s="187"/>
      <c r="J71" s="187"/>
      <c r="K71" s="188"/>
    </row>
    <row r="72" spans="1:11" x14ac:dyDescent="0.25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88"/>
    </row>
    <row r="73" spans="1:11" x14ac:dyDescent="0.25">
      <c r="A73" s="187"/>
      <c r="B73" s="187"/>
      <c r="C73" s="187"/>
      <c r="D73" s="187"/>
      <c r="E73" s="187"/>
      <c r="F73" s="187"/>
      <c r="G73" s="187"/>
      <c r="H73" s="187"/>
      <c r="I73" s="187"/>
      <c r="J73" s="187"/>
      <c r="K73" s="188"/>
    </row>
    <row r="74" spans="1:11" x14ac:dyDescent="0.25">
      <c r="A74" s="187"/>
      <c r="B74" s="187"/>
      <c r="C74" s="187"/>
      <c r="D74" s="187"/>
      <c r="E74" s="187"/>
      <c r="F74" s="187"/>
      <c r="G74" s="187"/>
      <c r="H74" s="187"/>
      <c r="I74" s="187"/>
      <c r="J74" s="187"/>
      <c r="K74" s="188"/>
    </row>
    <row r="75" spans="1:11" x14ac:dyDescent="0.25">
      <c r="A75" s="187"/>
      <c r="B75" s="187"/>
      <c r="C75" s="187"/>
      <c r="D75" s="187"/>
      <c r="E75" s="187"/>
      <c r="F75" s="187"/>
      <c r="G75" s="187"/>
      <c r="H75" s="187"/>
      <c r="I75" s="187"/>
      <c r="J75" s="187"/>
      <c r="K75" s="188"/>
    </row>
    <row r="76" spans="1:11" x14ac:dyDescent="0.25">
      <c r="A76" s="187"/>
      <c r="B76" s="187"/>
      <c r="C76" s="187"/>
      <c r="D76" s="187"/>
      <c r="E76" s="187"/>
      <c r="F76" s="187"/>
      <c r="G76" s="187"/>
      <c r="H76" s="187"/>
      <c r="I76" s="187"/>
      <c r="J76" s="187"/>
      <c r="K76" s="188"/>
    </row>
    <row r="77" spans="1:11" x14ac:dyDescent="0.25">
      <c r="A77" s="187"/>
      <c r="B77" s="187"/>
      <c r="C77" s="187"/>
      <c r="D77" s="187"/>
      <c r="E77" s="187"/>
      <c r="F77" s="187"/>
      <c r="G77" s="187"/>
      <c r="H77" s="187"/>
      <c r="I77" s="187"/>
      <c r="J77" s="187"/>
      <c r="K77" s="188"/>
    </row>
    <row r="78" spans="1:11" x14ac:dyDescent="0.25">
      <c r="A78" s="187"/>
      <c r="B78" s="187"/>
      <c r="C78" s="187"/>
      <c r="D78" s="187"/>
      <c r="E78" s="187"/>
      <c r="F78" s="187"/>
      <c r="G78" s="187"/>
      <c r="H78" s="187"/>
      <c r="I78" s="187"/>
      <c r="J78" s="187"/>
      <c r="K78" s="188"/>
    </row>
    <row r="79" spans="1:11" x14ac:dyDescent="0.25">
      <c r="A79" s="187"/>
      <c r="B79" s="187"/>
      <c r="C79" s="187"/>
      <c r="D79" s="187"/>
      <c r="E79" s="187"/>
      <c r="F79" s="187"/>
      <c r="G79" s="187"/>
      <c r="H79" s="187"/>
      <c r="I79" s="187"/>
      <c r="J79" s="187"/>
      <c r="K79" s="188"/>
    </row>
    <row r="80" spans="1:11" x14ac:dyDescent="0.25">
      <c r="A80" s="187"/>
      <c r="B80" s="187"/>
      <c r="C80" s="187"/>
      <c r="D80" s="187"/>
      <c r="E80" s="187"/>
      <c r="F80" s="187"/>
      <c r="G80" s="187"/>
      <c r="H80" s="187"/>
      <c r="I80" s="187"/>
      <c r="J80" s="187"/>
      <c r="K80" s="188"/>
    </row>
    <row r="81" spans="1:11" x14ac:dyDescent="0.25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90"/>
    </row>
    <row r="82" spans="1:11" ht="15.75" x14ac:dyDescent="0.25">
      <c r="A82" s="202" t="s">
        <v>30</v>
      </c>
      <c r="B82" s="203"/>
      <c r="C82" s="80" t="s">
        <v>31</v>
      </c>
      <c r="D82" s="80"/>
      <c r="E82" s="208">
        <f>E27</f>
        <v>0</v>
      </c>
      <c r="F82" s="208"/>
      <c r="G82" s="208"/>
      <c r="H82" s="208"/>
      <c r="I82" s="77"/>
      <c r="J82" s="70"/>
      <c r="K82" s="70"/>
    </row>
    <row r="83" spans="1:11" ht="15.75" x14ac:dyDescent="0.25">
      <c r="A83" s="204"/>
      <c r="B83" s="205"/>
      <c r="C83" s="80" t="s">
        <v>32</v>
      </c>
      <c r="D83" s="80"/>
      <c r="E83" s="77">
        <f>E28</f>
        <v>0</v>
      </c>
      <c r="F83" s="78"/>
      <c r="G83" s="78"/>
      <c r="H83" s="78"/>
      <c r="I83" s="79"/>
      <c r="J83" s="70"/>
      <c r="K83" s="70"/>
    </row>
    <row r="84" spans="1:11" ht="15.75" x14ac:dyDescent="0.25">
      <c r="A84" s="204"/>
      <c r="B84" s="205"/>
      <c r="C84" s="80" t="str">
        <f>IF('[1]Расчет ТВ'!O70="ТВЛ","Н1/Нmax","Нmax")</f>
        <v>Нmax</v>
      </c>
      <c r="D84" s="80"/>
      <c r="E84" s="67" t="str">
        <f>IF(I9="ТВ-ЗТМ","","Н=")</f>
        <v/>
      </c>
      <c r="F84" s="67">
        <f>E29</f>
        <v>0</v>
      </c>
      <c r="G84" s="67" t="str">
        <f>IF(I9="ТВ-ЗТМ","","Нmax")</f>
        <v/>
      </c>
      <c r="H84" s="77" t="str">
        <f>IF(I9="ТВ-ЗТМ","",E30)</f>
        <v/>
      </c>
      <c r="I84" s="201"/>
      <c r="J84" s="70"/>
      <c r="K84" s="70"/>
    </row>
    <row r="85" spans="1:11" ht="15.75" x14ac:dyDescent="0.25">
      <c r="A85" s="206"/>
      <c r="B85" s="207"/>
      <c r="C85" s="80"/>
      <c r="D85" s="80"/>
      <c r="E85" s="191"/>
      <c r="F85" s="191"/>
      <c r="G85" s="191"/>
      <c r="H85" s="191"/>
      <c r="I85" s="192"/>
      <c r="J85" s="70"/>
      <c r="K85" s="70"/>
    </row>
    <row r="86" spans="1:11" x14ac:dyDescent="0.25">
      <c r="A86" s="193" t="str">
        <f>IF(I9="ТВ-ЗТМ-Л","","Длина выводов L, м/сечение, мм²")</f>
        <v>Длина выводов L, м/сечение, мм²</v>
      </c>
      <c r="B86" s="193"/>
      <c r="C86" s="193"/>
      <c r="D86" s="194"/>
      <c r="E86" s="195">
        <f>IF(I9="ТВ-ЗТМ-Л","",E26)</f>
        <v>0</v>
      </c>
      <c r="F86" s="196"/>
      <c r="G86" s="66" t="s">
        <v>117</v>
      </c>
      <c r="H86" s="197">
        <f>IF(I9="ТВ-ЗТМ-Л","",H26)</f>
        <v>0</v>
      </c>
      <c r="I86" s="198"/>
      <c r="J86" s="70"/>
      <c r="K86" s="70"/>
    </row>
    <row r="87" spans="1:11" x14ac:dyDescent="0.25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6"/>
    </row>
    <row r="88" spans="1:11" x14ac:dyDescent="0.25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6"/>
    </row>
    <row r="89" spans="1:11" x14ac:dyDescent="0.25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6"/>
    </row>
    <row r="90" spans="1:11" x14ac:dyDescent="0.25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6"/>
    </row>
    <row r="91" spans="1:11" x14ac:dyDescent="0.25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6"/>
    </row>
    <row r="92" spans="1:11" x14ac:dyDescent="0.25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6"/>
    </row>
    <row r="93" spans="1:11" x14ac:dyDescent="0.25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6"/>
    </row>
    <row r="94" spans="1:11" x14ac:dyDescent="0.25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6"/>
    </row>
    <row r="95" spans="1:11" x14ac:dyDescent="0.25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6"/>
    </row>
    <row r="96" spans="1:11" x14ac:dyDescent="0.25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6"/>
    </row>
    <row r="97" spans="1:11" x14ac:dyDescent="0.25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6"/>
    </row>
    <row r="98" spans="1:11" x14ac:dyDescent="0.25">
      <c r="A98"/>
      <c r="B98"/>
      <c r="C98"/>
      <c r="D98"/>
      <c r="E98"/>
      <c r="F98"/>
      <c r="G98"/>
      <c r="H98"/>
      <c r="I98"/>
    </row>
    <row r="99" spans="1:11" x14ac:dyDescent="0.25">
      <c r="A99"/>
      <c r="B99"/>
      <c r="C99"/>
      <c r="D99"/>
      <c r="E99"/>
      <c r="F99"/>
      <c r="G99"/>
      <c r="H99"/>
      <c r="I99"/>
    </row>
    <row r="100" spans="1:11" x14ac:dyDescent="0.25">
      <c r="A100"/>
      <c r="B100"/>
      <c r="C100"/>
      <c r="D100"/>
      <c r="E100"/>
      <c r="F100"/>
      <c r="G100"/>
      <c r="H100"/>
      <c r="I100"/>
    </row>
    <row r="101" spans="1:11" x14ac:dyDescent="0.25">
      <c r="A101"/>
      <c r="B101"/>
      <c r="C101"/>
      <c r="D101"/>
      <c r="E101"/>
      <c r="F101"/>
      <c r="G101"/>
      <c r="H101"/>
      <c r="I101"/>
    </row>
    <row r="102" spans="1:11" x14ac:dyDescent="0.25">
      <c r="A102"/>
      <c r="B102"/>
      <c r="C102"/>
      <c r="D102"/>
      <c r="E102"/>
      <c r="F102"/>
      <c r="G102"/>
      <c r="H102"/>
      <c r="I102"/>
    </row>
    <row r="103" spans="1:11" x14ac:dyDescent="0.25">
      <c r="A103"/>
      <c r="B103"/>
      <c r="C103"/>
      <c r="D103"/>
      <c r="E103"/>
      <c r="F103"/>
      <c r="G103"/>
      <c r="H103"/>
      <c r="I103"/>
    </row>
  </sheetData>
  <dataConsolidate/>
  <mergeCells count="86">
    <mergeCell ref="A87:K97"/>
    <mergeCell ref="A48:K48"/>
    <mergeCell ref="A51:K81"/>
    <mergeCell ref="C85:D85"/>
    <mergeCell ref="E85:I85"/>
    <mergeCell ref="A86:D86"/>
    <mergeCell ref="E86:F86"/>
    <mergeCell ref="H86:I86"/>
    <mergeCell ref="A49:K50"/>
    <mergeCell ref="H84:I84"/>
    <mergeCell ref="A82:B85"/>
    <mergeCell ref="C82:D82"/>
    <mergeCell ref="E82:I82"/>
    <mergeCell ref="C83:D83"/>
    <mergeCell ref="A10:B10"/>
    <mergeCell ref="C10:D10"/>
    <mergeCell ref="E10:H10"/>
    <mergeCell ref="I10:J10"/>
    <mergeCell ref="A1:J3"/>
    <mergeCell ref="A5:J5"/>
    <mergeCell ref="A6:B6"/>
    <mergeCell ref="C6:J6"/>
    <mergeCell ref="A7:C7"/>
    <mergeCell ref="D7:J7"/>
    <mergeCell ref="A8:J8"/>
    <mergeCell ref="A9:B9"/>
    <mergeCell ref="C9:D9"/>
    <mergeCell ref="E9:H9"/>
    <mergeCell ref="I9:J9"/>
    <mergeCell ref="A11:B11"/>
    <mergeCell ref="C11:D11"/>
    <mergeCell ref="E11:H11"/>
    <mergeCell ref="I11:J11"/>
    <mergeCell ref="A12:B12"/>
    <mergeCell ref="C12:D12"/>
    <mergeCell ref="E12:H12"/>
    <mergeCell ref="I12:J12"/>
    <mergeCell ref="A23:D23"/>
    <mergeCell ref="E23:I23"/>
    <mergeCell ref="A13:J13"/>
    <mergeCell ref="A14:J14"/>
    <mergeCell ref="A15:D15"/>
    <mergeCell ref="A16:D16"/>
    <mergeCell ref="A17:D17"/>
    <mergeCell ref="A18:D18"/>
    <mergeCell ref="E18:I18"/>
    <mergeCell ref="A19:D19"/>
    <mergeCell ref="A20:D20"/>
    <mergeCell ref="A21:D21"/>
    <mergeCell ref="A22:D22"/>
    <mergeCell ref="E22:I22"/>
    <mergeCell ref="A24:D24"/>
    <mergeCell ref="A25:D25"/>
    <mergeCell ref="A26:D26"/>
    <mergeCell ref="A27:B30"/>
    <mergeCell ref="C27:D27"/>
    <mergeCell ref="C30:D30"/>
    <mergeCell ref="E30:I30"/>
    <mergeCell ref="E26:G26"/>
    <mergeCell ref="H26:I26"/>
    <mergeCell ref="A31:D32"/>
    <mergeCell ref="E31:H31"/>
    <mergeCell ref="I31:J31"/>
    <mergeCell ref="E32:H32"/>
    <mergeCell ref="I32:J32"/>
    <mergeCell ref="E27:I27"/>
    <mergeCell ref="C28:D28"/>
    <mergeCell ref="E28:I28"/>
    <mergeCell ref="C29:D29"/>
    <mergeCell ref="E29:I29"/>
    <mergeCell ref="E83:I83"/>
    <mergeCell ref="C84:D84"/>
    <mergeCell ref="A4:H4"/>
    <mergeCell ref="I4:J4"/>
    <mergeCell ref="A47:G47"/>
    <mergeCell ref="H47:K47"/>
    <mergeCell ref="A33:D34"/>
    <mergeCell ref="E33:J34"/>
    <mergeCell ref="A43:K46"/>
    <mergeCell ref="A40:K40"/>
    <mergeCell ref="A42:J42"/>
    <mergeCell ref="G35:H35"/>
    <mergeCell ref="I35:K35"/>
    <mergeCell ref="I36:K37"/>
    <mergeCell ref="G36:H37"/>
    <mergeCell ref="A35:C37"/>
  </mergeCells>
  <pageMargins left="0.54031249999999997" right="0.25" top="0.35072916666666665" bottom="0.75" header="0.3" footer="0.3"/>
  <pageSetup paperSize="9" scale="91" orientation="portrait" r:id="rId1"/>
  <rowBreaks count="1" manualBreakCount="1">
    <brk id="46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238125</xdr:colOff>
                    <xdr:row>14</xdr:row>
                    <xdr:rowOff>0</xdr:rowOff>
                  </from>
                  <to>
                    <xdr:col>5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14</xdr:row>
                    <xdr:rowOff>0</xdr:rowOff>
                  </from>
                  <to>
                    <xdr:col>6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238125</xdr:colOff>
                    <xdr:row>14</xdr:row>
                    <xdr:rowOff>0</xdr:rowOff>
                  </from>
                  <to>
                    <xdr:col>7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238125</xdr:colOff>
                    <xdr:row>14</xdr:row>
                    <xdr:rowOff>0</xdr:rowOff>
                  </from>
                  <to>
                    <xdr:col>8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238125</xdr:colOff>
                    <xdr:row>14</xdr:row>
                    <xdr:rowOff>0</xdr:rowOff>
                  </from>
                  <to>
                    <xdr:col>9</xdr:col>
                    <xdr:colOff>342900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9</xdr:col>
                    <xdr:colOff>28575</xdr:colOff>
                    <xdr:row>18</xdr:row>
                    <xdr:rowOff>9525</xdr:rowOff>
                  </from>
                  <to>
                    <xdr:col>10</xdr:col>
                    <xdr:colOff>190500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9</xdr:col>
                    <xdr:colOff>28575</xdr:colOff>
                    <xdr:row>19</xdr:row>
                    <xdr:rowOff>9525</xdr:rowOff>
                  </from>
                  <to>
                    <xdr:col>10</xdr:col>
                    <xdr:colOff>190500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9</xdr:col>
                    <xdr:colOff>28575</xdr:colOff>
                    <xdr:row>20</xdr:row>
                    <xdr:rowOff>9525</xdr:rowOff>
                  </from>
                  <to>
                    <xdr:col>10</xdr:col>
                    <xdr:colOff>190500</xdr:colOff>
                    <xdr:row>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9</xdr:col>
                    <xdr:colOff>28575</xdr:colOff>
                    <xdr:row>24</xdr:row>
                    <xdr:rowOff>9525</xdr:rowOff>
                  </from>
                  <to>
                    <xdr:col>10</xdr:col>
                    <xdr:colOff>190500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9</xdr:col>
                    <xdr:colOff>28575</xdr:colOff>
                    <xdr:row>26</xdr:row>
                    <xdr:rowOff>9525</xdr:rowOff>
                  </from>
                  <to>
                    <xdr:col>10</xdr:col>
                    <xdr:colOff>190500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9</xdr:col>
                    <xdr:colOff>28575</xdr:colOff>
                    <xdr:row>27</xdr:row>
                    <xdr:rowOff>9525</xdr:rowOff>
                  </from>
                  <to>
                    <xdr:col>10</xdr:col>
                    <xdr:colOff>190500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28575</xdr:colOff>
                    <xdr:row>28</xdr:row>
                    <xdr:rowOff>9525</xdr:rowOff>
                  </from>
                  <to>
                    <xdr:col>10</xdr:col>
                    <xdr:colOff>190500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9</xdr:col>
                    <xdr:colOff>38100</xdr:colOff>
                    <xdr:row>21</xdr:row>
                    <xdr:rowOff>9525</xdr:rowOff>
                  </from>
                  <to>
                    <xdr:col>11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38100</xdr:colOff>
                    <xdr:row>22</xdr:row>
                    <xdr:rowOff>0</xdr:rowOff>
                  </from>
                  <to>
                    <xdr:col>11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8</xdr:col>
                    <xdr:colOff>323850</xdr:colOff>
                    <xdr:row>29</xdr:row>
                    <xdr:rowOff>190500</xdr:rowOff>
                  </from>
                  <to>
                    <xdr:col>9</xdr:col>
                    <xdr:colOff>361950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8</xdr:col>
                    <xdr:colOff>333375</xdr:colOff>
                    <xdr:row>30</xdr:row>
                    <xdr:rowOff>190500</xdr:rowOff>
                  </from>
                  <to>
                    <xdr:col>9</xdr:col>
                    <xdr:colOff>371475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756" yWindow="483" count="14">
        <x14:dataValidation type="list" allowBlank="1" showInputMessage="1" showErrorMessage="1" xr:uid="{00000000-0002-0000-0000-000000000000}">
          <x14:formula1>
            <xm:f>'Сис данные'!$M$19:$M$20</xm:f>
          </x14:formula1>
          <xm:sqref>C12:D12</xm:sqref>
        </x14:dataValidation>
        <x14:dataValidation type="list" allowBlank="1" showInputMessage="1" prompt="Указать действительную среду эксплуатации трансформатора тока (а не оборудования в которе он установлен))" xr:uid="{00000000-0002-0000-0000-000001000000}">
          <x14:formula1>
            <xm:f>'Сис данные'!$I$19:$I$21</xm:f>
          </x14:formula1>
          <xm:sqref>I12:J12</xm:sqref>
        </x14:dataValidation>
        <x14:dataValidation type="list" allowBlank="1" showInputMessage="1" prompt="Выберите отпайку/обмотку(для ТВЛ)" xr:uid="{00000000-0002-0000-0000-000002000000}">
          <x14:formula1>
            <xm:f>'Сис данные'!$A$8:$A$11</xm:f>
          </x14:formula1>
          <xm:sqref>E16</xm:sqref>
        </x14:dataValidation>
        <x14:dataValidation type="list" allowBlank="1" showInputMessage="1" prompt="Выберите отпайку/обмотку(для ТВЛ)" xr:uid="{00000000-0002-0000-0000-000003000000}">
          <x14:formula1>
            <xm:f>'Сис данные'!$B$8:$B$11</xm:f>
          </x14:formula1>
          <xm:sqref>F16</xm:sqref>
        </x14:dataValidation>
        <x14:dataValidation type="list" allowBlank="1" showInputMessage="1" showErrorMessage="1" prompt="Выберите отпайку/обмотку(для ТВЛ)" xr:uid="{00000000-0002-0000-0000-000004000000}">
          <x14:formula1>
            <xm:f>'Сис данные'!$C$8:$C$11</xm:f>
          </x14:formula1>
          <xm:sqref>G16</xm:sqref>
        </x14:dataValidation>
        <x14:dataValidation type="list" allowBlank="1" showInputMessage="1" prompt="Выберите отпайку/обмотку(для ТВЛ)" xr:uid="{00000000-0002-0000-0000-000005000000}">
          <x14:formula1>
            <xm:f>'Сис данные'!$D$8:$D$11</xm:f>
          </x14:formula1>
          <xm:sqref>H16</xm:sqref>
        </x14:dataValidation>
        <x14:dataValidation type="list" allowBlank="1" showInputMessage="1" prompt="Выберите вторичный ток" xr:uid="{00000000-0002-0000-0000-000006000000}">
          <x14:formula1>
            <xm:f>'Сис данные'!$A$13:$A$15</xm:f>
          </x14:formula1>
          <xm:sqref>E18:I18</xm:sqref>
        </x14:dataValidation>
        <x14:dataValidation type="list" allowBlank="1" showInputMessage="1" prompt="Выберите класс точности" xr:uid="{00000000-0002-0000-0000-000007000000}">
          <x14:formula1>
            <xm:f>'Сис данные'!$C$12:$C$20</xm:f>
          </x14:formula1>
          <xm:sqref>E19:F19 H19:I19</xm:sqref>
        </x14:dataValidation>
        <x14:dataValidation type="list" allowBlank="1" showInputMessage="1" prompt="Выберите тип трансформатора:_x000a_ТВ-ЗТМ(категории размещения 2 -тр.масло, элегаз воздух)_x000a_ТВ-ЗТМ-Л(категория размещения 1 с литой изоляцией)_x000a_" xr:uid="{00000000-0002-0000-0000-000008000000}">
          <x14:formula1>
            <xm:f>'Сис данные'!$A$2:$A$3</xm:f>
          </x14:formula1>
          <xm:sqref>I9:J9</xm:sqref>
        </x14:dataValidation>
        <x14:dataValidation type="list" allowBlank="1" showInputMessage="1" prompt="Выберите тип климатического исполнения" xr:uid="{00000000-0002-0000-0000-000009000000}">
          <x14:formula1>
            <xm:f>'Сис данные'!$H$2:$H$8</xm:f>
          </x14:formula1>
          <xm:sqref>I10:J10</xm:sqref>
        </x14:dataValidation>
        <x14:dataValidation type="list" allowBlank="1" prompt="Выберите класс точности" xr:uid="{00000000-0002-0000-0000-00000A000000}">
          <x14:formula1>
            <xm:f>'Сис данные'!$C$12:$C$20</xm:f>
          </x14:formula1>
          <xm:sqref>G19</xm:sqref>
        </x14:dataValidation>
        <x14:dataValidation type="list" allowBlank="1" showInputMessage="1" prompt="Выберите отпайку/обмотку(для ТВЛ)" xr:uid="{00000000-0002-0000-0000-00000B000000}">
          <x14:formula1>
            <xm:f>'Сис данные'!$E$8:$E$11</xm:f>
          </x14:formula1>
          <xm:sqref>I16</xm:sqref>
        </x14:dataValidation>
        <x14:dataValidation type="list" allowBlank="1" showInputMessage="1" prompt="Выберите напряжение ввода" xr:uid="{00000000-0002-0000-0000-00000C000000}">
          <x14:formula1>
            <xm:f>'Сис данные'!$L$2:$L$11</xm:f>
          </x14:formula1>
          <xm:sqref>I11:J11</xm:sqref>
        </x14:dataValidation>
        <x14:dataValidation type="list" allowBlank="1" showInputMessage="1" showErrorMessage="1" xr:uid="{F46A26EE-74FA-443A-83B7-E208A40F1D38}">
          <x14:formula1>
            <xm:f>ГЧ!$M$1:$M$5</xm:f>
          </x14:formula1>
          <xm:sqref>A49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48F8-B79E-45C0-B077-2ABF2D11DCD1}">
  <sheetPr codeName="Лист1"/>
  <dimension ref="A1:P10"/>
  <sheetViews>
    <sheetView topLeftCell="D7" workbookViewId="0">
      <selection activeCell="M6" sqref="M6"/>
    </sheetView>
  </sheetViews>
  <sheetFormatPr defaultRowHeight="12.75" x14ac:dyDescent="0.2"/>
  <cols>
    <col min="1" max="1" width="9.140625" style="68"/>
    <col min="2" max="2" width="76.7109375" style="68" customWidth="1"/>
    <col min="3" max="7" width="9.140625" style="68"/>
    <col min="8" max="8" width="27" style="68" customWidth="1"/>
    <col min="9" max="12" width="9.140625" style="68"/>
    <col min="13" max="13" width="24.42578125" style="69" customWidth="1"/>
    <col min="14" max="14" width="52.28515625" style="68" customWidth="1"/>
    <col min="15" max="16384" width="9.140625" style="68"/>
  </cols>
  <sheetData>
    <row r="1" spans="1:16" ht="300" customHeight="1" x14ac:dyDescent="0.2">
      <c r="A1" s="68" t="s">
        <v>4</v>
      </c>
      <c r="G1" s="68">
        <v>4</v>
      </c>
      <c r="I1" s="68">
        <f ca="1">INDIRECT("'ГЧ'!"&amp;ADDRESS(MATCH([1]ИсхДан!$AI$11,ГЧ!$G$1:$G$5,0),8))</f>
        <v>0</v>
      </c>
      <c r="M1" s="69" t="s">
        <v>118</v>
      </c>
      <c r="O1" s="68">
        <v>150</v>
      </c>
      <c r="P1" s="68" t="e">
        <f ca="1">INDIRECT("'ГЧ'!"&amp;ADDRESS(MATCH([1]ТВЛ!$C$21,ГЧ!$M$1:$M$4,0),14))</f>
        <v>#N/A</v>
      </c>
    </row>
    <row r="2" spans="1:16" ht="300" customHeight="1" x14ac:dyDescent="0.2">
      <c r="G2" s="68">
        <v>3</v>
      </c>
      <c r="M2" s="69" t="s">
        <v>119</v>
      </c>
      <c r="O2" s="68">
        <v>90</v>
      </c>
    </row>
    <row r="3" spans="1:16" ht="300" customHeight="1" x14ac:dyDescent="0.2">
      <c r="G3" s="68">
        <v>2</v>
      </c>
      <c r="M3" s="69" t="s">
        <v>120</v>
      </c>
      <c r="O3" s="68">
        <v>40</v>
      </c>
    </row>
    <row r="4" spans="1:16" ht="300" customHeight="1" x14ac:dyDescent="0.2">
      <c r="G4" s="68">
        <v>1</v>
      </c>
      <c r="I4" s="68">
        <f ca="1">INDIRECT("'ГЧ'!"&amp;ADDRESS(MATCH([1]ИсхДан!$AI$11,ГЧ!$G$1:$G$5,0),8))</f>
        <v>0</v>
      </c>
      <c r="M4" s="69" t="s">
        <v>121</v>
      </c>
    </row>
    <row r="5" spans="1:16" ht="300" customHeight="1" x14ac:dyDescent="0.2">
      <c r="G5" s="68">
        <v>5</v>
      </c>
      <c r="M5" s="69" t="s">
        <v>122</v>
      </c>
    </row>
    <row r="6" spans="1:16" ht="300" customHeight="1" x14ac:dyDescent="0.2"/>
    <row r="7" spans="1:16" ht="300" customHeight="1" x14ac:dyDescent="0.2"/>
    <row r="8" spans="1:16" ht="300" customHeight="1" x14ac:dyDescent="0.2"/>
    <row r="9" spans="1:16" ht="300" customHeight="1" x14ac:dyDescent="0.2"/>
    <row r="10" spans="1:16" ht="300" customHeight="1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/>
  <dimension ref="A1:AH47"/>
  <sheetViews>
    <sheetView view="pageBreakPreview" zoomScale="115" zoomScaleNormal="100" zoomScaleSheetLayoutView="115" workbookViewId="0">
      <selection activeCell="M20" sqref="M20"/>
    </sheetView>
  </sheetViews>
  <sheetFormatPr defaultColWidth="7.42578125" defaultRowHeight="15" x14ac:dyDescent="0.25"/>
  <cols>
    <col min="1" max="1" width="7.42578125" style="2"/>
    <col min="2" max="2" width="9.85546875" style="2" customWidth="1"/>
    <col min="3" max="3" width="16" style="2" customWidth="1"/>
    <col min="4" max="4" width="7.140625" style="2" customWidth="1"/>
    <col min="5" max="9" width="10" style="2" customWidth="1"/>
    <col min="10" max="10" width="8.85546875" style="2" customWidth="1"/>
    <col min="11" max="11" width="2.85546875" style="2" customWidth="1"/>
    <col min="12" max="18" width="7.42578125" style="2"/>
    <col min="19" max="31" width="0" style="2" hidden="1" customWidth="1"/>
    <col min="32" max="32" width="7.42578125" style="2"/>
    <col min="33" max="45" width="0" style="2" hidden="1" customWidth="1"/>
    <col min="46" max="16384" width="7.42578125" style="2"/>
  </cols>
  <sheetData>
    <row r="1" spans="1:34" ht="21" customHeight="1" thickBot="1" x14ac:dyDescent="0.3">
      <c r="A1" s="283" t="s">
        <v>44</v>
      </c>
      <c r="B1" s="284"/>
      <c r="C1" s="284"/>
      <c r="D1" s="284"/>
      <c r="E1" s="285"/>
      <c r="F1" s="286" t="s">
        <v>115</v>
      </c>
      <c r="G1" s="287"/>
      <c r="H1" s="10"/>
      <c r="I1" s="10"/>
      <c r="J1" s="10"/>
      <c r="K1" s="10"/>
      <c r="L1" s="11"/>
      <c r="N1" s="12"/>
      <c r="O1" s="12"/>
      <c r="P1" s="12"/>
      <c r="Q1" s="12"/>
      <c r="R1" s="12"/>
      <c r="S1" s="13" t="str">
        <f>"\\ztm.local\dfs\DOC\folders\ОТДЕЛ ПРОДАЖ\1. Заявки на ТВ-ЗТМ\"</f>
        <v>\\ztm.local\dfs\DOC\folders\ОТДЕЛ ПРОДАЖ\1. Заявки на ТВ-ЗТМ\</v>
      </c>
      <c r="T1" s="14"/>
      <c r="U1" s="14"/>
      <c r="V1" s="14"/>
      <c r="W1" s="14"/>
      <c r="X1" s="14"/>
      <c r="Y1" s="14"/>
      <c r="AH1" s="15" t="s">
        <v>45</v>
      </c>
    </row>
    <row r="2" spans="1:34" ht="15.75" customHeight="1" x14ac:dyDescent="0.25">
      <c r="A2" s="16"/>
      <c r="B2" s="17"/>
      <c r="C2" s="17"/>
      <c r="D2" s="18" t="s">
        <v>46</v>
      </c>
      <c r="E2" s="288">
        <f ca="1" xml:space="preserve"> TODAY()</f>
        <v>45754</v>
      </c>
      <c r="F2" s="288"/>
      <c r="G2" s="17" t="s">
        <v>47</v>
      </c>
      <c r="H2" s="17"/>
      <c r="I2" s="17"/>
      <c r="J2" s="17"/>
      <c r="K2" s="16"/>
      <c r="L2" s="11"/>
      <c r="N2" s="19"/>
      <c r="O2" s="19"/>
      <c r="P2" s="20"/>
      <c r="Q2" s="20"/>
      <c r="R2" s="19"/>
      <c r="S2" s="289" t="str">
        <f>S1&amp;F1&amp;"\"&amp;"Заявка"&amp;" "&amp;F1</f>
        <v>\\ztm.local\dfs\DOC\folders\ОТДЕЛ ПРОДАЖ\1. Заявки на ТВ-ЗТМ\I000701\Заявка I000701</v>
      </c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1"/>
      <c r="AH2" s="2" t="str">
        <f>AH1&amp;F1</f>
        <v>\\ztm.local\dfs\DOC\folders\ОТДЕЛ ПРОДАЖ\1. Заявки на ТВ-ЗТМ\I000701</v>
      </c>
    </row>
    <row r="3" spans="1:34" ht="21" customHeight="1" x14ac:dyDescent="0.25">
      <c r="A3" s="292" t="str">
        <f>"на трансформатор тока"&amp;" "&amp;I9&amp;"-"&amp;I11</f>
        <v>на трансформатор тока ТВ-ЗТМ-0,66</v>
      </c>
      <c r="B3" s="292"/>
      <c r="C3" s="292"/>
      <c r="D3" s="292"/>
      <c r="E3" s="292"/>
      <c r="F3" s="292"/>
      <c r="G3" s="292"/>
      <c r="H3" s="292"/>
      <c r="I3" s="292"/>
      <c r="J3" s="292"/>
      <c r="K3" s="16"/>
      <c r="L3" s="11"/>
      <c r="N3" s="12"/>
      <c r="O3" s="12"/>
      <c r="P3" s="12"/>
      <c r="Q3" s="12"/>
      <c r="R3" s="12"/>
      <c r="S3" s="12"/>
      <c r="T3" s="12"/>
      <c r="U3" s="12"/>
      <c r="AH3" s="2" t="str">
        <f>AH2&amp;"\"&amp;"Заявка"&amp;" "&amp;F1</f>
        <v>\\ztm.local\dfs\DOC\folders\ОТДЕЛ ПРОДАЖ\1. Заявки на ТВ-ЗТМ\I000701\Заявка I000701</v>
      </c>
    </row>
    <row r="4" spans="1:34" ht="14.25" customHeight="1" x14ac:dyDescent="0.25">
      <c r="A4" s="165" t="s">
        <v>0</v>
      </c>
      <c r="B4" s="165"/>
      <c r="C4" s="293" t="str">
        <f>ОЛ!C6&amp;""</f>
        <v/>
      </c>
      <c r="D4" s="293"/>
      <c r="E4" s="293"/>
      <c r="F4" s="293"/>
      <c r="G4" s="293"/>
      <c r="H4" s="293"/>
      <c r="I4" s="293"/>
      <c r="J4" s="294"/>
      <c r="K4" s="21"/>
      <c r="N4" s="169"/>
      <c r="O4" s="170"/>
      <c r="P4" s="170"/>
      <c r="Q4" s="295"/>
      <c r="R4" s="12"/>
      <c r="S4" s="12"/>
      <c r="T4" s="12"/>
      <c r="U4" s="12"/>
    </row>
    <row r="5" spans="1:34" x14ac:dyDescent="0.25">
      <c r="A5" s="300" t="s">
        <v>48</v>
      </c>
      <c r="B5" s="301"/>
      <c r="C5" s="302" t="str">
        <f>"Опросный лист №"</f>
        <v>Опросный лист №</v>
      </c>
      <c r="D5" s="303"/>
      <c r="E5" s="304" t="str">
        <f>ОЛ!D7&amp;""</f>
        <v/>
      </c>
      <c r="F5" s="304"/>
      <c r="G5" s="304"/>
      <c r="H5" s="304"/>
      <c r="I5" s="304"/>
      <c r="J5" s="305"/>
      <c r="K5" s="22"/>
      <c r="L5" s="23"/>
      <c r="M5" s="23"/>
      <c r="N5" s="171"/>
      <c r="O5" s="172"/>
      <c r="P5" s="172"/>
      <c r="Q5" s="296"/>
      <c r="R5" s="23"/>
      <c r="S5" s="23"/>
      <c r="T5" s="23"/>
      <c r="U5" s="23"/>
    </row>
    <row r="6" spans="1:34" x14ac:dyDescent="0.25">
      <c r="A6" s="306" t="s">
        <v>49</v>
      </c>
      <c r="B6" s="306"/>
      <c r="C6" s="307"/>
      <c r="D6" s="307"/>
      <c r="E6" s="307"/>
      <c r="F6" s="308" t="s">
        <v>50</v>
      </c>
      <c r="G6" s="308"/>
      <c r="H6" s="311"/>
      <c r="I6" s="311"/>
      <c r="J6" s="312"/>
      <c r="K6" s="22"/>
      <c r="L6" s="24"/>
      <c r="M6" s="24"/>
      <c r="N6" s="171"/>
      <c r="O6" s="172"/>
      <c r="P6" s="172"/>
      <c r="Q6" s="296"/>
      <c r="R6" s="23"/>
      <c r="S6" s="23"/>
      <c r="T6" s="23"/>
      <c r="U6" s="23"/>
    </row>
    <row r="7" spans="1:34" ht="15.7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22"/>
      <c r="L7" s="23"/>
      <c r="M7" s="23"/>
      <c r="N7" s="171"/>
      <c r="O7" s="172"/>
      <c r="P7" s="172"/>
      <c r="Q7" s="296"/>
    </row>
    <row r="8" spans="1:34" ht="18.75" x14ac:dyDescent="0.25">
      <c r="A8" s="309" t="s">
        <v>2</v>
      </c>
      <c r="B8" s="309"/>
      <c r="C8" s="309"/>
      <c r="D8" s="309"/>
      <c r="E8" s="309"/>
      <c r="F8" s="309"/>
      <c r="G8" s="309"/>
      <c r="H8" s="309"/>
      <c r="I8" s="309"/>
      <c r="J8" s="310"/>
      <c r="K8" s="22"/>
      <c r="L8" s="24"/>
      <c r="M8" s="24"/>
      <c r="N8" s="171"/>
      <c r="O8" s="172"/>
      <c r="P8" s="172"/>
      <c r="Q8" s="296"/>
      <c r="R8" s="24"/>
      <c r="S8" s="24"/>
      <c r="T8" s="24"/>
      <c r="U8" s="24"/>
    </row>
    <row r="9" spans="1:34" ht="15.75" x14ac:dyDescent="0.25">
      <c r="A9" s="165" t="s">
        <v>5</v>
      </c>
      <c r="B9" s="165"/>
      <c r="C9" s="166" t="str">
        <f>ОЛ!C10&amp;""</f>
        <v/>
      </c>
      <c r="D9" s="166"/>
      <c r="E9" s="183" t="s">
        <v>3</v>
      </c>
      <c r="F9" s="183"/>
      <c r="G9" s="183"/>
      <c r="H9" s="183"/>
      <c r="I9" s="166" t="str">
        <f>ОЛ!I9&amp;""</f>
        <v>ТВ-ЗТМ</v>
      </c>
      <c r="J9" s="184"/>
      <c r="K9" s="22"/>
      <c r="L9" s="25"/>
      <c r="M9" s="25"/>
      <c r="N9" s="297"/>
      <c r="O9" s="298"/>
      <c r="P9" s="298"/>
      <c r="Q9" s="299"/>
      <c r="T9" s="25"/>
      <c r="U9" s="25"/>
    </row>
    <row r="10" spans="1:34" ht="15.75" x14ac:dyDescent="0.25">
      <c r="A10" s="143" t="s">
        <v>8</v>
      </c>
      <c r="B10" s="143"/>
      <c r="C10" s="282" t="str">
        <f>ОЛ!C11&amp;""</f>
        <v/>
      </c>
      <c r="D10" s="282"/>
      <c r="E10" s="167" t="s">
        <v>6</v>
      </c>
      <c r="F10" s="167"/>
      <c r="G10" s="167"/>
      <c r="H10" s="167"/>
      <c r="I10" s="162" t="str">
        <f>ОЛ!I10&amp;""</f>
        <v>О 2</v>
      </c>
      <c r="J10" s="168"/>
      <c r="K10" s="22"/>
      <c r="L10" s="25"/>
      <c r="M10" s="25"/>
      <c r="N10" s="26"/>
      <c r="O10" s="25"/>
      <c r="T10" s="25"/>
      <c r="U10" s="25"/>
    </row>
    <row r="11" spans="1:34" ht="16.5" thickBot="1" x14ac:dyDescent="0.3">
      <c r="A11" s="143" t="s">
        <v>10</v>
      </c>
      <c r="B11" s="143"/>
      <c r="C11" s="160" t="str">
        <f>ОЛ!C12</f>
        <v>ТУ 27.11.42-003-871769739-2019</v>
      </c>
      <c r="D11" s="160"/>
      <c r="E11" s="161" t="s">
        <v>9</v>
      </c>
      <c r="F11" s="161"/>
      <c r="G11" s="161"/>
      <c r="H11" s="161"/>
      <c r="I11" s="160" t="str">
        <f>ОЛ!I11&amp;""</f>
        <v>0,66</v>
      </c>
      <c r="J11" s="162"/>
      <c r="K11" s="22"/>
      <c r="T11" s="25"/>
      <c r="U11" s="25"/>
    </row>
    <row r="12" spans="1:34" ht="16.5" thickBot="1" x14ac:dyDescent="0.3">
      <c r="A12" s="27"/>
      <c r="B12" s="27"/>
      <c r="C12" s="27"/>
      <c r="D12" s="27"/>
      <c r="E12" s="164" t="s">
        <v>11</v>
      </c>
      <c r="F12" s="164"/>
      <c r="G12" s="164"/>
      <c r="H12" s="164"/>
      <c r="I12" s="160" t="str">
        <f>ОЛ!I12&amp;""</f>
        <v>Трансф. масло</v>
      </c>
      <c r="J12" s="160"/>
      <c r="K12" s="22"/>
      <c r="P12" s="28"/>
      <c r="Q12" s="28"/>
      <c r="R12" s="28"/>
      <c r="S12" s="28"/>
      <c r="T12" s="26"/>
      <c r="U12" s="26"/>
    </row>
    <row r="13" spans="1:34" ht="19.5" customHeight="1" thickBot="1" x14ac:dyDescent="0.3">
      <c r="A13" s="279" t="s">
        <v>13</v>
      </c>
      <c r="B13" s="280"/>
      <c r="C13" s="280"/>
      <c r="D13" s="280"/>
      <c r="E13" s="280"/>
      <c r="F13" s="280"/>
      <c r="G13" s="280"/>
      <c r="H13" s="280"/>
      <c r="I13" s="280"/>
      <c r="J13" s="281"/>
      <c r="K13" s="22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34" ht="15" customHeight="1" x14ac:dyDescent="0.25">
      <c r="A14" s="157" t="s">
        <v>14</v>
      </c>
      <c r="B14" s="158"/>
      <c r="C14" s="158"/>
      <c r="D14" s="158"/>
      <c r="E14" s="56" t="str">
        <f>IF(ОЛ!E15=FALSE,"","Х")</f>
        <v/>
      </c>
      <c r="F14" s="56" t="str">
        <f>IF(ОЛ!F15=FALSE,"","Х")</f>
        <v/>
      </c>
      <c r="G14" s="56" t="str">
        <f>IF(ОЛ!G15=FALSE,"","Х")</f>
        <v/>
      </c>
      <c r="H14" s="56" t="str">
        <f>IF(ОЛ!H15=FALSE,"","Х")</f>
        <v/>
      </c>
      <c r="I14" s="56" t="str">
        <f>IF(ОЛ!I15=FALSE,"","Х")</f>
        <v/>
      </c>
      <c r="J14" s="3"/>
      <c r="K14" s="22"/>
      <c r="L14" s="25"/>
      <c r="M14" s="25"/>
      <c r="N14" s="25"/>
      <c r="O14" s="25"/>
      <c r="P14" s="26"/>
      <c r="Q14" s="26"/>
      <c r="R14" s="26"/>
      <c r="S14" s="26"/>
      <c r="T14" s="26"/>
      <c r="U14" s="26"/>
    </row>
    <row r="15" spans="1:34" ht="15" customHeight="1" x14ac:dyDescent="0.25">
      <c r="A15" s="149" t="s">
        <v>15</v>
      </c>
      <c r="B15" s="150"/>
      <c r="C15" s="150"/>
      <c r="D15" s="150"/>
      <c r="E15" s="50" t="str">
        <f>IF(ОЛ!E16="","",ОЛ!E16)</f>
        <v>И1-И2</v>
      </c>
      <c r="F15" s="50" t="str">
        <f>IF(ОЛ!F16="","",ОЛ!F16)</f>
        <v>И1-И3</v>
      </c>
      <c r="G15" s="50" t="str">
        <f>IF(ОЛ!G16="","",ОЛ!G16)</f>
        <v>И1-И4</v>
      </c>
      <c r="H15" s="50" t="str">
        <f>IF(ОЛ!H16="","",ОЛ!H16)</f>
        <v>И1-И5</v>
      </c>
      <c r="I15" s="50" t="str">
        <f>IF(ОЛ!I16="","",ОЛ!I16)</f>
        <v/>
      </c>
      <c r="J15" s="4"/>
      <c r="K15" s="22"/>
      <c r="L15" s="25"/>
      <c r="M15" s="25"/>
      <c r="N15" s="25"/>
      <c r="O15" s="25"/>
      <c r="P15" s="26"/>
      <c r="Q15" s="26"/>
      <c r="R15" s="26"/>
      <c r="S15" s="26"/>
      <c r="T15" s="26"/>
      <c r="U15" s="26"/>
    </row>
    <row r="16" spans="1:34" ht="15.75" customHeight="1" x14ac:dyDescent="0.25">
      <c r="A16" s="149" t="s">
        <v>20</v>
      </c>
      <c r="B16" s="150"/>
      <c r="C16" s="150"/>
      <c r="D16" s="150"/>
      <c r="E16" s="50">
        <f>IF(ОЛ!E17="","",ОЛ!E17)</f>
        <v>400</v>
      </c>
      <c r="F16" s="50">
        <f>IF(ОЛ!F17="","",ОЛ!F17)</f>
        <v>600</v>
      </c>
      <c r="G16" s="50">
        <f>IF(ОЛ!G17="","",ОЛ!G17)</f>
        <v>750</v>
      </c>
      <c r="H16" s="50">
        <f>IF(ОЛ!H17="","",ОЛ!H17)</f>
        <v>1000</v>
      </c>
      <c r="I16" s="50" t="str">
        <f>IF(ОЛ!I17="","",ОЛ!I17)</f>
        <v/>
      </c>
      <c r="J16" s="8"/>
      <c r="K16" s="22"/>
      <c r="L16" s="25"/>
      <c r="M16" s="25"/>
      <c r="N16" s="25"/>
      <c r="O16" s="29"/>
      <c r="P16" s="26"/>
      <c r="Q16" s="26"/>
      <c r="R16" s="26"/>
      <c r="S16" s="26"/>
      <c r="T16" s="26"/>
      <c r="U16" s="26"/>
    </row>
    <row r="17" spans="1:21" ht="15.75" customHeight="1" x14ac:dyDescent="0.25">
      <c r="A17" s="149" t="s">
        <v>21</v>
      </c>
      <c r="B17" s="150"/>
      <c r="C17" s="150"/>
      <c r="D17" s="150"/>
      <c r="E17" s="276">
        <f>IF(ОЛ!E18="","",ОЛ!E18)</f>
        <v>5</v>
      </c>
      <c r="F17" s="277"/>
      <c r="G17" s="277"/>
      <c r="H17" s="277"/>
      <c r="I17" s="278"/>
      <c r="J17" s="8"/>
      <c r="K17" s="22"/>
      <c r="L17" s="25"/>
      <c r="M17" s="25"/>
      <c r="N17" s="25"/>
      <c r="O17" s="29"/>
      <c r="P17" s="25"/>
      <c r="Q17" s="25"/>
      <c r="R17" s="25"/>
      <c r="S17" s="25"/>
      <c r="T17" s="25"/>
      <c r="U17" s="25"/>
    </row>
    <row r="18" spans="1:21" ht="15.75" x14ac:dyDescent="0.25">
      <c r="A18" s="143" t="s">
        <v>22</v>
      </c>
      <c r="B18" s="143"/>
      <c r="C18" s="143"/>
      <c r="D18" s="143"/>
      <c r="E18" s="57" t="str">
        <f>IF(ОЛ!E19="","",ОЛ!E19)</f>
        <v/>
      </c>
      <c r="F18" s="57" t="str">
        <f>IF(ОЛ!F19="","",ОЛ!F19)</f>
        <v/>
      </c>
      <c r="G18" s="57" t="str">
        <f>IF(ОЛ!G19="","",ОЛ!G19)</f>
        <v/>
      </c>
      <c r="H18" s="57" t="str">
        <f>IF(ОЛ!H19="","",ОЛ!H19)</f>
        <v/>
      </c>
      <c r="I18" s="57" t="str">
        <f>IF(ОЛ!I19="","",ОЛ!I19)</f>
        <v/>
      </c>
      <c r="J18" s="59" t="str">
        <f>IF(ОЛ!J19=FALSE,"","Х"&amp;"***")</f>
        <v/>
      </c>
      <c r="K18" s="22"/>
      <c r="L18" s="25"/>
      <c r="M18" s="25"/>
      <c r="N18" s="25"/>
      <c r="O18" s="25"/>
      <c r="P18" s="26"/>
      <c r="Q18" s="26"/>
      <c r="R18" s="26"/>
      <c r="S18" s="26"/>
      <c r="T18" s="26"/>
      <c r="U18" s="26"/>
    </row>
    <row r="19" spans="1:21" ht="15.75" customHeight="1" x14ac:dyDescent="0.25">
      <c r="A19" s="149" t="s">
        <v>23</v>
      </c>
      <c r="B19" s="150"/>
      <c r="C19" s="150"/>
      <c r="D19" s="159"/>
      <c r="E19" s="57" t="str">
        <f>IF(ОЛ!E20="","",ОЛ!E20)</f>
        <v/>
      </c>
      <c r="F19" s="57" t="str">
        <f>IF(ОЛ!F20="","",ОЛ!F20)</f>
        <v/>
      </c>
      <c r="G19" s="57" t="str">
        <f>IF(ОЛ!G20="","",ОЛ!G20)</f>
        <v/>
      </c>
      <c r="H19" s="57" t="str">
        <f>IF(ОЛ!H20="","",ОЛ!H20)</f>
        <v/>
      </c>
      <c r="I19" s="57" t="str">
        <f>IF(ОЛ!I20="","",ОЛ!I20)</f>
        <v/>
      </c>
      <c r="J19" s="59" t="str">
        <f>IF(ОЛ!J20=FALSE,"","Х"&amp;"***")</f>
        <v/>
      </c>
      <c r="K19" s="22"/>
      <c r="L19" s="25"/>
      <c r="M19" s="25"/>
      <c r="N19" s="25"/>
      <c r="O19" s="29"/>
      <c r="P19" s="26"/>
      <c r="Q19" s="26"/>
      <c r="R19" s="26"/>
      <c r="S19" s="26"/>
      <c r="T19" s="26"/>
      <c r="U19" s="26"/>
    </row>
    <row r="20" spans="1:21" ht="47.25" customHeight="1" x14ac:dyDescent="0.25">
      <c r="A20" s="143" t="s">
        <v>51</v>
      </c>
      <c r="B20" s="143"/>
      <c r="C20" s="143"/>
      <c r="D20" s="143"/>
      <c r="E20" s="57" t="str">
        <f>IF(ОЛ!E21="","",ОЛ!E21)</f>
        <v/>
      </c>
      <c r="F20" s="57" t="str">
        <f>IF(ОЛ!F21="","",ОЛ!F21)</f>
        <v/>
      </c>
      <c r="G20" s="57" t="str">
        <f>IF(ОЛ!G21="","",ОЛ!G21)</f>
        <v/>
      </c>
      <c r="H20" s="57" t="str">
        <f>IF(ОЛ!H21="","",ОЛ!H21)</f>
        <v/>
      </c>
      <c r="I20" s="57" t="str">
        <f>IF(ОЛ!I21="","",ОЛ!I21)</f>
        <v/>
      </c>
      <c r="J20" s="59" t="str">
        <f>IF(ОЛ!J21=FALSE,"","Х"&amp;"***")</f>
        <v/>
      </c>
      <c r="K20" s="22"/>
      <c r="L20" s="25"/>
      <c r="M20" s="25"/>
      <c r="N20" s="25"/>
      <c r="O20" s="25"/>
      <c r="P20" s="26"/>
      <c r="Q20" s="26"/>
      <c r="R20" s="26"/>
      <c r="S20" s="26"/>
      <c r="T20" s="26"/>
      <c r="U20" s="26"/>
    </row>
    <row r="21" spans="1:21" ht="15.75" customHeight="1" x14ac:dyDescent="0.25">
      <c r="A21" s="149" t="s">
        <v>25</v>
      </c>
      <c r="B21" s="150"/>
      <c r="C21" s="150"/>
      <c r="D21" s="150"/>
      <c r="E21" s="268" t="str">
        <f>IF(ОЛ!E22="","",ОЛ!E22)</f>
        <v/>
      </c>
      <c r="F21" s="269"/>
      <c r="G21" s="269"/>
      <c r="H21" s="269"/>
      <c r="I21" s="270"/>
      <c r="J21" s="59" t="str">
        <f>IF(ОЛ!J22=FALSE,"","Х"&amp;"**")</f>
        <v/>
      </c>
      <c r="K21" s="22"/>
      <c r="L21" s="25"/>
      <c r="M21" s="25"/>
      <c r="N21" s="25"/>
      <c r="O21" s="29"/>
      <c r="P21" s="26"/>
      <c r="Q21" s="26"/>
      <c r="R21" s="26"/>
      <c r="S21" s="26"/>
      <c r="T21" s="26"/>
      <c r="U21" s="26"/>
    </row>
    <row r="22" spans="1:21" ht="15.75" customHeight="1" x14ac:dyDescent="0.25">
      <c r="A22" s="149" t="s">
        <v>26</v>
      </c>
      <c r="B22" s="150"/>
      <c r="C22" s="150"/>
      <c r="D22" s="150"/>
      <c r="E22" s="268" t="str">
        <f>IF(ОЛ!E23="","",ОЛ!E23)</f>
        <v/>
      </c>
      <c r="F22" s="269"/>
      <c r="G22" s="269"/>
      <c r="H22" s="269"/>
      <c r="I22" s="270"/>
      <c r="J22" s="59" t="str">
        <f>IF(ОЛ!J23=FALSE,"","Х"&amp;"**")</f>
        <v/>
      </c>
      <c r="K22" s="22"/>
      <c r="L22" s="25"/>
      <c r="M22" s="25"/>
      <c r="N22" s="25"/>
      <c r="O22" s="29"/>
      <c r="P22" s="25"/>
      <c r="Q22" s="25"/>
      <c r="R22" s="25"/>
      <c r="S22" s="25"/>
      <c r="T22" s="25"/>
      <c r="U22" s="25"/>
    </row>
    <row r="23" spans="1:21" ht="15" customHeight="1" x14ac:dyDescent="0.25">
      <c r="A23" s="143" t="s">
        <v>27</v>
      </c>
      <c r="B23" s="143"/>
      <c r="C23" s="143"/>
      <c r="D23" s="143"/>
      <c r="E23" s="58" t="str">
        <f>IF(ОЛ!E24="","",ОЛ!E24)</f>
        <v/>
      </c>
      <c r="F23" s="58" t="str">
        <f>IF(ОЛ!F24="","",ОЛ!F24)</f>
        <v/>
      </c>
      <c r="G23" s="58" t="str">
        <f>IF(ОЛ!G24="","",ОЛ!G24)</f>
        <v/>
      </c>
      <c r="H23" s="58" t="str">
        <f>IF(ОЛ!H24="","",ОЛ!H24)</f>
        <v/>
      </c>
      <c r="I23" s="58" t="str">
        <f>IF(ОЛ!I24="","",ОЛ!I24)</f>
        <v/>
      </c>
      <c r="J23" s="30" t="str">
        <f>IF(ОЛ!J24=FALSE,"","Х"&amp;"***")</f>
        <v/>
      </c>
      <c r="K23" s="22"/>
      <c r="L23" s="271"/>
      <c r="M23" s="271"/>
      <c r="N23" s="271"/>
      <c r="O23" s="271"/>
      <c r="P23" s="267"/>
      <c r="Q23" s="267"/>
      <c r="R23" s="267"/>
      <c r="S23" s="267"/>
      <c r="T23" s="267"/>
      <c r="U23" s="267"/>
    </row>
    <row r="24" spans="1:21" ht="15.75" customHeight="1" x14ac:dyDescent="0.25">
      <c r="A24" s="144" t="s">
        <v>28</v>
      </c>
      <c r="B24" s="144"/>
      <c r="C24" s="144"/>
      <c r="D24" s="144"/>
      <c r="E24" s="57" t="str">
        <f>IF(ОЛ!E25="","",ОЛ!E25)</f>
        <v/>
      </c>
      <c r="F24" s="57" t="str">
        <f>IF(ОЛ!F25="","",ОЛ!F25)</f>
        <v/>
      </c>
      <c r="G24" s="57" t="str">
        <f>IF(ОЛ!G25="","",ОЛ!G25)</f>
        <v/>
      </c>
      <c r="H24" s="57" t="str">
        <f>IF(ОЛ!H25="","",ОЛ!H25)</f>
        <v/>
      </c>
      <c r="I24" s="57" t="str">
        <f>IF(ОЛ!I25="","",ОЛ!I25)</f>
        <v/>
      </c>
      <c r="J24" s="59" t="str">
        <f>IF(ОЛ!J25=FALSE,"","Х"&amp;"***")</f>
        <v/>
      </c>
      <c r="K24" s="22"/>
      <c r="L24" s="271"/>
      <c r="M24" s="271"/>
      <c r="N24" s="271"/>
      <c r="O24" s="271"/>
      <c r="P24" s="26"/>
      <c r="Q24" s="26"/>
      <c r="R24" s="26"/>
      <c r="S24" s="26"/>
      <c r="T24" s="26"/>
      <c r="U24" s="26"/>
    </row>
    <row r="25" spans="1:21" ht="15.75" customHeight="1" x14ac:dyDescent="0.25">
      <c r="A25" s="145" t="s">
        <v>29</v>
      </c>
      <c r="B25" s="146"/>
      <c r="C25" s="146"/>
      <c r="D25" s="146"/>
      <c r="E25" s="273" t="str">
        <f>IF(ОЛ!E26="","",ОЛ!E26)</f>
        <v/>
      </c>
      <c r="F25" s="274"/>
      <c r="G25" s="274"/>
      <c r="H25" s="274"/>
      <c r="I25" s="275"/>
      <c r="J25" s="30" t="str">
        <f>IF(ОЛ!J26=FALSE,"","Х"&amp;"***")</f>
        <v/>
      </c>
      <c r="K25" s="22"/>
      <c r="L25" s="267"/>
      <c r="M25" s="267"/>
      <c r="N25" s="25"/>
      <c r="O25" s="267"/>
      <c r="P25" s="267"/>
      <c r="Q25" s="25"/>
      <c r="R25" s="25"/>
      <c r="S25" s="25"/>
      <c r="T25" s="25"/>
      <c r="U25" s="25"/>
    </row>
    <row r="26" spans="1:21" ht="15.75" x14ac:dyDescent="0.25">
      <c r="A26" s="142" t="s">
        <v>30</v>
      </c>
      <c r="B26" s="142"/>
      <c r="C26" s="142" t="s">
        <v>31</v>
      </c>
      <c r="D26" s="142"/>
      <c r="E26" s="268" t="str">
        <f>IF(ОЛ!E27="","",ОЛ!E27)</f>
        <v/>
      </c>
      <c r="F26" s="269"/>
      <c r="G26" s="269"/>
      <c r="H26" s="269"/>
      <c r="I26" s="270"/>
      <c r="J26" s="59" t="str">
        <f>IF(ОЛ!J27=FALSE,"","Х"&amp;"***")</f>
        <v/>
      </c>
      <c r="K26" s="22"/>
      <c r="L26" s="267"/>
      <c r="M26" s="267"/>
      <c r="N26" s="29"/>
      <c r="O26" s="267"/>
      <c r="P26" s="267"/>
      <c r="Q26" s="26"/>
      <c r="R26" s="26"/>
      <c r="S26" s="26"/>
      <c r="T26" s="26"/>
      <c r="U26" s="26"/>
    </row>
    <row r="27" spans="1:21" ht="15.75" x14ac:dyDescent="0.25">
      <c r="A27" s="142"/>
      <c r="B27" s="142"/>
      <c r="C27" s="142" t="s">
        <v>32</v>
      </c>
      <c r="D27" s="142"/>
      <c r="E27" s="268" t="str">
        <f>IF(ОЛ!E28="","",ОЛ!E28)</f>
        <v/>
      </c>
      <c r="F27" s="269"/>
      <c r="G27" s="269"/>
      <c r="H27" s="269"/>
      <c r="I27" s="270"/>
      <c r="J27" s="59" t="str">
        <f>IF(ОЛ!J28=FALSE,"","Х"&amp;"***")</f>
        <v/>
      </c>
      <c r="K27" s="22"/>
      <c r="L27" s="267"/>
      <c r="M27" s="267"/>
      <c r="N27" s="29"/>
      <c r="O27" s="267"/>
      <c r="P27" s="267"/>
      <c r="Q27" s="26"/>
      <c r="R27" s="26"/>
      <c r="S27" s="26"/>
      <c r="T27" s="26"/>
      <c r="U27" s="26"/>
    </row>
    <row r="28" spans="1:21" ht="15" customHeight="1" x14ac:dyDescent="0.25">
      <c r="A28" s="142"/>
      <c r="B28" s="142"/>
      <c r="C28" s="142" t="s">
        <v>33</v>
      </c>
      <c r="D28" s="142"/>
      <c r="E28" s="268" t="str">
        <f>IF(ОЛ!E29="","",ОЛ!E29)</f>
        <v/>
      </c>
      <c r="F28" s="269"/>
      <c r="G28" s="269"/>
      <c r="H28" s="269"/>
      <c r="I28" s="270"/>
      <c r="J28" s="59" t="str">
        <f>IF(ОЛ!J29=FALSE,"","Х"&amp;"***")</f>
        <v/>
      </c>
      <c r="K28" s="22"/>
      <c r="L28" s="267"/>
      <c r="M28" s="267"/>
      <c r="N28" s="29"/>
      <c r="O28" s="267"/>
      <c r="P28" s="267"/>
      <c r="Q28" s="26"/>
      <c r="R28" s="26"/>
      <c r="S28" s="26"/>
      <c r="T28" s="26"/>
      <c r="U28" s="26"/>
    </row>
    <row r="29" spans="1:21" ht="15.75" x14ac:dyDescent="0.25">
      <c r="A29" s="142"/>
      <c r="B29" s="142"/>
      <c r="C29" s="147" t="str">
        <f>ОЛ!C30</f>
        <v>Н1max (для ТВЛ)</v>
      </c>
      <c r="D29" s="148"/>
      <c r="E29" s="268" t="str">
        <f>IF(ОЛ!E30="","",ОЛ!E30)</f>
        <v>-</v>
      </c>
      <c r="F29" s="269"/>
      <c r="G29" s="269"/>
      <c r="H29" s="269"/>
      <c r="I29" s="270"/>
      <c r="J29" s="31"/>
      <c r="K29" s="22"/>
      <c r="L29" s="271"/>
      <c r="M29" s="271"/>
      <c r="N29" s="271"/>
      <c r="O29" s="271"/>
      <c r="P29" s="272"/>
      <c r="Q29" s="272"/>
      <c r="R29" s="272"/>
      <c r="S29" s="272"/>
      <c r="T29" s="272"/>
      <c r="U29" s="272"/>
    </row>
    <row r="30" spans="1:21" ht="15" customHeight="1" x14ac:dyDescent="0.25">
      <c r="A30" s="254" t="s">
        <v>52</v>
      </c>
      <c r="B30" s="255"/>
      <c r="C30" s="255"/>
      <c r="D30" s="256"/>
      <c r="E30" s="137" t="str">
        <f>ОЛ!E31</f>
        <v>Кривая предельной кратности</v>
      </c>
      <c r="F30" s="138"/>
      <c r="G30" s="138"/>
      <c r="H30" s="138"/>
      <c r="I30" s="252" t="str">
        <f>IF(ОЛ!I31=FALSE,"","V")</f>
        <v/>
      </c>
      <c r="J30" s="253"/>
      <c r="K30" s="22"/>
      <c r="L30" s="271"/>
      <c r="M30" s="271"/>
      <c r="N30" s="271"/>
      <c r="O30" s="271"/>
      <c r="P30" s="272"/>
      <c r="Q30" s="272"/>
      <c r="R30" s="272"/>
      <c r="S30" s="272"/>
      <c r="T30" s="272"/>
      <c r="U30" s="272"/>
    </row>
    <row r="31" spans="1:21" ht="15" customHeight="1" x14ac:dyDescent="0.25">
      <c r="A31" s="257"/>
      <c r="B31" s="258"/>
      <c r="C31" s="258"/>
      <c r="D31" s="259"/>
      <c r="E31" s="137" t="str">
        <f>ОЛ!E32</f>
        <v>Кривая намагничивания</v>
      </c>
      <c r="F31" s="138"/>
      <c r="G31" s="138"/>
      <c r="H31" s="138"/>
      <c r="I31" s="252" t="str">
        <f>IF(ОЛ!I32=FALSE,"","V")</f>
        <v/>
      </c>
      <c r="J31" s="253"/>
      <c r="K31" s="22"/>
      <c r="L31" s="29"/>
      <c r="M31" s="29"/>
      <c r="N31" s="29"/>
      <c r="O31" s="29"/>
      <c r="P31" s="32"/>
      <c r="Q31" s="32"/>
      <c r="R31" s="32"/>
      <c r="S31" s="32"/>
      <c r="T31" s="32"/>
      <c r="U31" s="32"/>
    </row>
    <row r="32" spans="1:21" ht="15.75" customHeight="1" x14ac:dyDescent="0.25">
      <c r="A32" s="254" t="s">
        <v>37</v>
      </c>
      <c r="B32" s="255"/>
      <c r="C32" s="255"/>
      <c r="D32" s="256"/>
      <c r="E32" s="260"/>
      <c r="F32" s="261"/>
      <c r="G32" s="261"/>
      <c r="H32" s="261"/>
      <c r="I32" s="261" t="b">
        <v>1</v>
      </c>
      <c r="J32" s="262"/>
      <c r="K32" s="22"/>
      <c r="L32" s="266"/>
      <c r="M32" s="266"/>
      <c r="N32" s="266"/>
      <c r="O32" s="266"/>
    </row>
    <row r="33" spans="1:21" ht="15.75" customHeight="1" x14ac:dyDescent="0.25">
      <c r="A33" s="257"/>
      <c r="B33" s="258"/>
      <c r="C33" s="258"/>
      <c r="D33" s="259"/>
      <c r="E33" s="263"/>
      <c r="F33" s="264"/>
      <c r="G33" s="264"/>
      <c r="H33" s="264"/>
      <c r="I33" s="264"/>
      <c r="J33" s="265"/>
      <c r="K33" s="22"/>
      <c r="N33" s="24"/>
    </row>
    <row r="34" spans="1:21" ht="15.75" x14ac:dyDescent="0.25">
      <c r="A34" s="246"/>
      <c r="B34" s="246"/>
      <c r="C34" s="246"/>
      <c r="D34" s="246"/>
      <c r="E34" s="246"/>
      <c r="F34" s="246"/>
      <c r="G34" s="246"/>
      <c r="H34" s="246"/>
      <c r="I34" s="246"/>
      <c r="J34" s="246"/>
      <c r="K34" s="22"/>
      <c r="N34" s="24"/>
    </row>
    <row r="35" spans="1:21" ht="18.75" x14ac:dyDescent="0.3">
      <c r="A35" s="247" t="s">
        <v>53</v>
      </c>
      <c r="B35" s="248"/>
      <c r="C35" s="248"/>
      <c r="D35" s="248"/>
      <c r="E35" s="248"/>
      <c r="F35" s="248"/>
      <c r="G35" s="248"/>
      <c r="H35" s="248"/>
      <c r="I35" s="248"/>
      <c r="J35" s="249"/>
      <c r="K35" s="22"/>
      <c r="N35" s="24"/>
    </row>
    <row r="36" spans="1:21" x14ac:dyDescent="0.25">
      <c r="A36" s="250" t="s">
        <v>54</v>
      </c>
      <c r="B36" s="250"/>
      <c r="C36" s="251" t="s">
        <v>55</v>
      </c>
      <c r="D36" s="251"/>
      <c r="E36" s="251"/>
      <c r="F36" s="251"/>
      <c r="G36" s="251" t="s">
        <v>56</v>
      </c>
      <c r="H36" s="251"/>
      <c r="I36" s="251" t="s">
        <v>50</v>
      </c>
      <c r="J36" s="251"/>
      <c r="K36" s="22"/>
      <c r="L36" s="234"/>
      <c r="M36" s="234"/>
      <c r="N36" s="234"/>
      <c r="O36" s="234"/>
      <c r="P36" s="234"/>
      <c r="Q36" s="234"/>
      <c r="R36" s="234"/>
      <c r="S36" s="234"/>
      <c r="T36" s="234"/>
      <c r="U36" s="234"/>
    </row>
    <row r="37" spans="1:21" x14ac:dyDescent="0.25">
      <c r="A37" s="250"/>
      <c r="B37" s="250"/>
      <c r="C37" s="251"/>
      <c r="D37" s="251"/>
      <c r="E37" s="251"/>
      <c r="F37" s="251"/>
      <c r="G37" s="251"/>
      <c r="H37" s="251"/>
      <c r="I37" s="251"/>
      <c r="J37" s="251"/>
      <c r="K37" s="22"/>
    </row>
    <row r="38" spans="1:21" ht="23.25" customHeight="1" x14ac:dyDescent="0.25">
      <c r="A38" s="219" t="s">
        <v>57</v>
      </c>
      <c r="B38" s="219"/>
      <c r="C38" s="235" t="s">
        <v>58</v>
      </c>
      <c r="D38" s="236"/>
      <c r="E38" s="237"/>
      <c r="F38" s="238"/>
      <c r="G38" s="224" t="s">
        <v>59</v>
      </c>
      <c r="H38" s="224"/>
      <c r="I38" s="239"/>
      <c r="J38" s="239"/>
      <c r="K38" s="22"/>
    </row>
    <row r="39" spans="1:21" ht="15.75" customHeight="1" x14ac:dyDescent="0.25">
      <c r="A39" s="219"/>
      <c r="B39" s="219"/>
      <c r="C39" s="51" t="s">
        <v>60</v>
      </c>
      <c r="D39" s="52"/>
      <c r="E39" s="240"/>
      <c r="F39" s="241"/>
      <c r="G39" s="224"/>
      <c r="H39" s="224"/>
      <c r="I39" s="239"/>
      <c r="J39" s="239"/>
      <c r="K39" s="22"/>
    </row>
    <row r="40" spans="1:21" ht="15.75" customHeight="1" x14ac:dyDescent="0.25">
      <c r="A40" s="219"/>
      <c r="B40" s="219"/>
      <c r="C40" s="51" t="s">
        <v>61</v>
      </c>
      <c r="D40" s="52"/>
      <c r="E40" s="242"/>
      <c r="F40" s="243"/>
      <c r="G40" s="224"/>
      <c r="H40" s="224"/>
      <c r="I40" s="239"/>
      <c r="J40" s="239"/>
      <c r="K40" s="22"/>
    </row>
    <row r="41" spans="1:21" ht="15" customHeight="1" x14ac:dyDescent="0.25">
      <c r="A41" s="219"/>
      <c r="B41" s="219"/>
      <c r="C41" s="51" t="s">
        <v>62</v>
      </c>
      <c r="D41" s="53"/>
      <c r="E41" s="244"/>
      <c r="F41" s="245"/>
      <c r="G41" s="224"/>
      <c r="H41" s="224"/>
      <c r="I41" s="239"/>
      <c r="J41" s="239"/>
      <c r="K41" s="22"/>
    </row>
    <row r="42" spans="1:21" ht="15" customHeight="1" x14ac:dyDescent="0.25">
      <c r="A42" s="219" t="s">
        <v>63</v>
      </c>
      <c r="B42" s="219"/>
      <c r="C42" s="220" t="s">
        <v>64</v>
      </c>
      <c r="D42" s="221"/>
      <c r="E42" s="222" t="s">
        <v>116</v>
      </c>
      <c r="F42" s="223"/>
      <c r="G42" s="224" t="s">
        <v>65</v>
      </c>
      <c r="H42" s="224"/>
      <c r="I42" s="225"/>
      <c r="J42" s="226"/>
      <c r="K42" s="22"/>
    </row>
    <row r="43" spans="1:21" ht="15" customHeight="1" x14ac:dyDescent="0.25">
      <c r="A43" s="219"/>
      <c r="B43" s="219"/>
      <c r="C43" s="231" t="s">
        <v>66</v>
      </c>
      <c r="D43" s="232"/>
      <c r="E43" s="222" t="s">
        <v>116</v>
      </c>
      <c r="F43" s="223"/>
      <c r="G43" s="224"/>
      <c r="H43" s="224"/>
      <c r="I43" s="227"/>
      <c r="J43" s="228"/>
      <c r="K43" s="22"/>
    </row>
    <row r="44" spans="1:21" x14ac:dyDescent="0.25">
      <c r="A44" s="219"/>
      <c r="B44" s="219"/>
      <c r="C44" s="54" t="s">
        <v>67</v>
      </c>
      <c r="D44" s="55"/>
      <c r="E44" s="233" t="s">
        <v>116</v>
      </c>
      <c r="F44" s="233"/>
      <c r="G44" s="224"/>
      <c r="H44" s="224"/>
      <c r="I44" s="227"/>
      <c r="J44" s="228"/>
      <c r="K44" s="22"/>
    </row>
    <row r="45" spans="1:21" ht="15" customHeight="1" x14ac:dyDescent="0.25">
      <c r="A45" s="219"/>
      <c r="B45" s="219"/>
      <c r="C45" s="220" t="s">
        <v>68</v>
      </c>
      <c r="D45" s="221"/>
      <c r="E45" s="222" t="s">
        <v>69</v>
      </c>
      <c r="F45" s="223"/>
      <c r="G45" s="224"/>
      <c r="H45" s="224"/>
      <c r="I45" s="229"/>
      <c r="J45" s="230"/>
      <c r="K45" s="22"/>
    </row>
    <row r="46" spans="1:21" ht="15" customHeight="1" x14ac:dyDescent="0.25">
      <c r="A46" s="209" t="s">
        <v>70</v>
      </c>
      <c r="B46" s="210"/>
      <c r="C46" s="211"/>
      <c r="D46" s="212"/>
      <c r="E46" s="213" t="s">
        <v>71</v>
      </c>
      <c r="F46" s="214"/>
      <c r="G46" s="215"/>
      <c r="H46" s="216"/>
      <c r="I46" s="217"/>
      <c r="J46" s="218"/>
      <c r="K46" s="33"/>
    </row>
    <row r="47" spans="1:21" s="9" customFormat="1" ht="94.5" customHeigh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</sheetData>
  <dataConsolidate/>
  <mergeCells count="102">
    <mergeCell ref="A1:E1"/>
    <mergeCell ref="F1:G1"/>
    <mergeCell ref="E2:F2"/>
    <mergeCell ref="S2:AD2"/>
    <mergeCell ref="A3:J3"/>
    <mergeCell ref="A4:B4"/>
    <mergeCell ref="C4:J4"/>
    <mergeCell ref="N4:Q9"/>
    <mergeCell ref="A5:B5"/>
    <mergeCell ref="C5:D5"/>
    <mergeCell ref="E5:J5"/>
    <mergeCell ref="A6:B6"/>
    <mergeCell ref="C6:E6"/>
    <mergeCell ref="F6:G6"/>
    <mergeCell ref="A8:J8"/>
    <mergeCell ref="A9:B9"/>
    <mergeCell ref="C9:D9"/>
    <mergeCell ref="E9:H9"/>
    <mergeCell ref="I9:J9"/>
    <mergeCell ref="H6:J6"/>
    <mergeCell ref="E12:H12"/>
    <mergeCell ref="I12:J12"/>
    <mergeCell ref="A13:J13"/>
    <mergeCell ref="A14:D14"/>
    <mergeCell ref="A15:D15"/>
    <mergeCell ref="A16:D16"/>
    <mergeCell ref="A10:B10"/>
    <mergeCell ref="C10:D10"/>
    <mergeCell ref="E10:H10"/>
    <mergeCell ref="I10:J10"/>
    <mergeCell ref="A11:B11"/>
    <mergeCell ref="C11:D11"/>
    <mergeCell ref="E11:H11"/>
    <mergeCell ref="I11:J11"/>
    <mergeCell ref="A22:D22"/>
    <mergeCell ref="E22:I22"/>
    <mergeCell ref="A23:D23"/>
    <mergeCell ref="L23:O23"/>
    <mergeCell ref="P23:U23"/>
    <mergeCell ref="A24:D24"/>
    <mergeCell ref="L24:O24"/>
    <mergeCell ref="A17:D17"/>
    <mergeCell ref="E17:I17"/>
    <mergeCell ref="A18:D18"/>
    <mergeCell ref="A19:D19"/>
    <mergeCell ref="A20:D20"/>
    <mergeCell ref="A21:D21"/>
    <mergeCell ref="E21:I21"/>
    <mergeCell ref="A25:D25"/>
    <mergeCell ref="E25:I25"/>
    <mergeCell ref="L25:M28"/>
    <mergeCell ref="O25:P25"/>
    <mergeCell ref="A26:B29"/>
    <mergeCell ref="C26:D26"/>
    <mergeCell ref="E26:I26"/>
    <mergeCell ref="O26:P26"/>
    <mergeCell ref="C27:D27"/>
    <mergeCell ref="E27:I27"/>
    <mergeCell ref="I30:J30"/>
    <mergeCell ref="E31:H31"/>
    <mergeCell ref="I31:J31"/>
    <mergeCell ref="A32:D33"/>
    <mergeCell ref="E32:J33"/>
    <mergeCell ref="L32:O32"/>
    <mergeCell ref="O27:P27"/>
    <mergeCell ref="C28:D28"/>
    <mergeCell ref="E28:I28"/>
    <mergeCell ref="O28:P28"/>
    <mergeCell ref="C29:D29"/>
    <mergeCell ref="E29:I29"/>
    <mergeCell ref="L29:O30"/>
    <mergeCell ref="P29:U30"/>
    <mergeCell ref="A30:D31"/>
    <mergeCell ref="E30:H30"/>
    <mergeCell ref="L36:U36"/>
    <mergeCell ref="A38:B41"/>
    <mergeCell ref="C38:D38"/>
    <mergeCell ref="E38:F38"/>
    <mergeCell ref="G38:H41"/>
    <mergeCell ref="I38:J41"/>
    <mergeCell ref="E39:F41"/>
    <mergeCell ref="A34:J34"/>
    <mergeCell ref="A35:J35"/>
    <mergeCell ref="A36:B37"/>
    <mergeCell ref="C36:F37"/>
    <mergeCell ref="G36:H37"/>
    <mergeCell ref="I36:J37"/>
    <mergeCell ref="A46:B46"/>
    <mergeCell ref="C46:D46"/>
    <mergeCell ref="E46:F46"/>
    <mergeCell ref="G46:H46"/>
    <mergeCell ref="I46:J46"/>
    <mergeCell ref="A42:B45"/>
    <mergeCell ref="C42:D42"/>
    <mergeCell ref="E42:F42"/>
    <mergeCell ref="G42:H45"/>
    <mergeCell ref="I42:J45"/>
    <mergeCell ref="C43:D43"/>
    <mergeCell ref="E43:F43"/>
    <mergeCell ref="E44:F44"/>
    <mergeCell ref="C45:D45"/>
    <mergeCell ref="E45:F45"/>
  </mergeCells>
  <hyperlinks>
    <hyperlink ref="AH1" r:id="rId1" xr:uid="{00000000-0004-0000-0100-000000000000}"/>
  </hyperlinks>
  <pageMargins left="0.7583333333333333" right="0.18958333333333333" top="0.25593749999999998" bottom="0.75" header="0.3" footer="0.3"/>
  <pageSetup paperSize="9" scale="91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3</xdr:col>
                    <xdr:colOff>123825</xdr:colOff>
                    <xdr:row>38</xdr:row>
                    <xdr:rowOff>9525</xdr:rowOff>
                  </from>
                  <to>
                    <xdr:col>4</xdr:col>
                    <xdr:colOff>409575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3</xdr:col>
                    <xdr:colOff>123825</xdr:colOff>
                    <xdr:row>39</xdr:row>
                    <xdr:rowOff>9525</xdr:rowOff>
                  </from>
                  <to>
                    <xdr:col>4</xdr:col>
                    <xdr:colOff>409575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autoFill="0" autoLine="0" autoPict="0">
                <anchor moveWithCells="1">
                  <from>
                    <xdr:col>3</xdr:col>
                    <xdr:colOff>123825</xdr:colOff>
                    <xdr:row>39</xdr:row>
                    <xdr:rowOff>190500</xdr:rowOff>
                  </from>
                  <to>
                    <xdr:col>4</xdr:col>
                    <xdr:colOff>409575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0000000}">
          <x14:formula1>
            <xm:f>'Сис данные'!$M$19:$M$20</xm:f>
          </x14:formula1>
          <xm:sqref>C11:D11</xm:sqref>
        </x14:dataValidation>
        <x14:dataValidation type="list" allowBlank="1" showInputMessage="1" xr:uid="{00000000-0002-0000-0100-000001000000}">
          <x14:formula1>
            <xm:f>'Сис данные'!$J$18:$J$21</xm:f>
          </x14:formula1>
          <xm:sqref>I12:J12</xm:sqref>
        </x14:dataValidation>
        <x14:dataValidation type="list" allowBlank="1" showInputMessage="1" prompt="Выберите тип климатического исполнения" xr:uid="{00000000-0002-0000-0100-000002000000}">
          <x14:formula1>
            <xm:f>'Сис данные'!$H$2:$H$8</xm:f>
          </x14:formula1>
          <xm:sqref>I10:J10</xm:sqref>
        </x14:dataValidation>
        <x14:dataValidation type="list" allowBlank="1" showInputMessage="1" prompt="Выберите тип трансформатора" xr:uid="{00000000-0002-0000-0100-000003000000}">
          <x14:formula1>
            <xm:f>'Сис данные'!$A$2:$A$3</xm:f>
          </x14:formula1>
          <xm:sqref>I9:J9</xm:sqref>
        </x14:dataValidation>
        <x14:dataValidation type="list" allowBlank="1" showInputMessage="1" prompt="Выберите время протекания тока термики" xr:uid="{00000000-0002-0000-0100-000004000000}">
          <x14:formula1>
            <xm:f>'Сис данные'!$E$14:$E$16</xm:f>
          </x14:formula1>
          <xm:sqref>E22:I22</xm:sqref>
        </x14:dataValidation>
        <x14:dataValidation type="list" allowBlank="1" showInputMessage="1" prompt="Выберите класс точности" xr:uid="{00000000-0002-0000-0100-000005000000}">
          <x14:formula1>
            <xm:f>'Сис данные'!$C$12:$C$20</xm:f>
          </x14:formula1>
          <xm:sqref>E18:I18</xm:sqref>
        </x14:dataValidation>
        <x14:dataValidation type="list" allowBlank="1" showInputMessage="1" prompt="Выберите отпайку/обмотку(для ТВЛ)" xr:uid="{00000000-0002-0000-0100-000006000000}">
          <x14:formula1>
            <xm:f>'Сис данные'!$A$8:$A$11</xm:f>
          </x14:formula1>
          <xm:sqref>E15:E17 I16 F15:H16</xm:sqref>
        </x14:dataValidation>
        <x14:dataValidation type="list" allowBlank="1" showInputMessage="1" prompt="Введите исполнителя" xr:uid="{00000000-0002-0000-0100-000007000000}">
          <x14:formula1>
            <xm:f>'Сис данные'!$R$3:$R$4</xm:f>
          </x14:formula1>
          <xm:sqref>C6:E6</xm:sqref>
        </x14:dataValidation>
        <x14:dataValidation type="list" allowBlank="1" showInputMessage="1" prompt="Выберите отпайку/обмотку(для ТВЛ)" xr:uid="{00000000-0002-0000-0100-000008000000}">
          <x14:formula1>
            <xm:f>'Сис данные'!$E$8:$E$11</xm:f>
          </x14:formula1>
          <xm:sqref>I15</xm:sqref>
        </x14:dataValidation>
        <x14:dataValidation type="list" allowBlank="1" showInputMessage="1" prompt="Выберите напряжение ввода" xr:uid="{00000000-0002-0000-0100-000009000000}">
          <x14:formula1>
            <xm:f>'Сис данные'!$L$3:$L$11</xm:f>
          </x14:formula1>
          <xm:sqref>I11:J11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R22"/>
  <sheetViews>
    <sheetView workbookViewId="0">
      <selection activeCell="R3" sqref="R3"/>
    </sheetView>
  </sheetViews>
  <sheetFormatPr defaultRowHeight="15" x14ac:dyDescent="0.25"/>
  <sheetData>
    <row r="1" spans="1:18" x14ac:dyDescent="0.25">
      <c r="A1" t="s">
        <v>72</v>
      </c>
      <c r="H1" t="s">
        <v>6</v>
      </c>
      <c r="L1" t="s">
        <v>73</v>
      </c>
    </row>
    <row r="2" spans="1:18" x14ac:dyDescent="0.25">
      <c r="A2" t="s">
        <v>4</v>
      </c>
      <c r="H2" t="s">
        <v>74</v>
      </c>
      <c r="L2">
        <v>0.66</v>
      </c>
    </row>
    <row r="3" spans="1:18" x14ac:dyDescent="0.25">
      <c r="A3" t="s">
        <v>107</v>
      </c>
      <c r="H3" t="s">
        <v>75</v>
      </c>
      <c r="L3">
        <v>6</v>
      </c>
      <c r="R3" t="s">
        <v>76</v>
      </c>
    </row>
    <row r="4" spans="1:18" x14ac:dyDescent="0.25">
      <c r="H4" t="s">
        <v>7</v>
      </c>
      <c r="L4">
        <v>10</v>
      </c>
      <c r="R4" t="s">
        <v>77</v>
      </c>
    </row>
    <row r="5" spans="1:18" x14ac:dyDescent="0.25">
      <c r="H5" t="s">
        <v>78</v>
      </c>
      <c r="L5">
        <v>20</v>
      </c>
    </row>
    <row r="6" spans="1:18" x14ac:dyDescent="0.25">
      <c r="H6" t="s">
        <v>79</v>
      </c>
      <c r="L6">
        <v>35</v>
      </c>
    </row>
    <row r="7" spans="1:18" x14ac:dyDescent="0.25">
      <c r="A7" s="316" t="s">
        <v>80</v>
      </c>
      <c r="B7" s="316"/>
      <c r="C7" s="316"/>
      <c r="D7" s="316"/>
      <c r="E7" s="316"/>
      <c r="H7" t="s">
        <v>81</v>
      </c>
      <c r="L7">
        <v>110</v>
      </c>
    </row>
    <row r="8" spans="1:18" x14ac:dyDescent="0.25">
      <c r="A8" s="35" t="s">
        <v>16</v>
      </c>
      <c r="B8" s="35" t="s">
        <v>17</v>
      </c>
      <c r="C8" s="35" t="s">
        <v>18</v>
      </c>
      <c r="D8" s="35" t="s">
        <v>19</v>
      </c>
      <c r="E8" s="35" t="s">
        <v>82</v>
      </c>
      <c r="H8" t="s">
        <v>83</v>
      </c>
      <c r="L8">
        <v>220</v>
      </c>
    </row>
    <row r="9" spans="1:18" x14ac:dyDescent="0.25">
      <c r="A9" s="35" t="s">
        <v>84</v>
      </c>
      <c r="B9" s="35" t="s">
        <v>85</v>
      </c>
      <c r="C9" s="35" t="s">
        <v>86</v>
      </c>
      <c r="D9" s="35" t="s">
        <v>87</v>
      </c>
      <c r="E9" s="35" t="s">
        <v>88</v>
      </c>
      <c r="L9">
        <v>330</v>
      </c>
    </row>
    <row r="10" spans="1:18" x14ac:dyDescent="0.25">
      <c r="A10" s="35">
        <v>1</v>
      </c>
      <c r="B10" s="35">
        <v>2</v>
      </c>
      <c r="C10" s="35">
        <v>3</v>
      </c>
      <c r="D10" s="35">
        <v>4</v>
      </c>
      <c r="E10" s="35">
        <v>5</v>
      </c>
      <c r="L10">
        <v>500</v>
      </c>
    </row>
    <row r="11" spans="1:18" x14ac:dyDescent="0.25">
      <c r="L11">
        <v>750</v>
      </c>
    </row>
    <row r="12" spans="1:18" x14ac:dyDescent="0.25">
      <c r="A12" s="35" t="s">
        <v>89</v>
      </c>
      <c r="C12" s="35" t="s">
        <v>90</v>
      </c>
    </row>
    <row r="13" spans="1:18" x14ac:dyDescent="0.25">
      <c r="A13" s="35">
        <v>1</v>
      </c>
      <c r="C13" s="35" t="s">
        <v>91</v>
      </c>
      <c r="E13" s="35" t="s">
        <v>92</v>
      </c>
    </row>
    <row r="14" spans="1:18" x14ac:dyDescent="0.25">
      <c r="A14" s="35">
        <v>2</v>
      </c>
      <c r="C14" s="35">
        <v>0.2</v>
      </c>
      <c r="E14" s="35">
        <v>1</v>
      </c>
    </row>
    <row r="15" spans="1:18" x14ac:dyDescent="0.25">
      <c r="A15" s="35">
        <v>5</v>
      </c>
      <c r="C15" s="35">
        <v>0.5</v>
      </c>
      <c r="E15" s="35">
        <v>3</v>
      </c>
    </row>
    <row r="16" spans="1:18" x14ac:dyDescent="0.25">
      <c r="C16" s="35">
        <v>1</v>
      </c>
    </row>
    <row r="17" spans="3:15" x14ac:dyDescent="0.25">
      <c r="C17" s="35" t="s">
        <v>93</v>
      </c>
    </row>
    <row r="18" spans="3:15" x14ac:dyDescent="0.25">
      <c r="C18" s="35" t="s">
        <v>94</v>
      </c>
      <c r="I18" s="35"/>
      <c r="J18" s="36" t="s">
        <v>11</v>
      </c>
      <c r="K18" s="36"/>
      <c r="M18" s="37" t="s">
        <v>95</v>
      </c>
      <c r="N18" s="37"/>
      <c r="O18" s="35"/>
    </row>
    <row r="19" spans="3:15" x14ac:dyDescent="0.25">
      <c r="C19" s="35" t="s">
        <v>96</v>
      </c>
      <c r="I19" s="313" t="s">
        <v>12</v>
      </c>
      <c r="J19" s="314"/>
      <c r="K19" s="315"/>
      <c r="L19" s="38"/>
      <c r="M19" s="316" t="s">
        <v>108</v>
      </c>
      <c r="N19" s="316"/>
      <c r="O19" s="316"/>
    </row>
    <row r="20" spans="3:15" x14ac:dyDescent="0.25">
      <c r="C20" s="35" t="s">
        <v>97</v>
      </c>
      <c r="I20" s="313" t="s">
        <v>98</v>
      </c>
      <c r="J20" s="314"/>
      <c r="K20" s="315"/>
      <c r="L20" s="38"/>
      <c r="M20" s="316"/>
      <c r="N20" s="316"/>
      <c r="O20" s="316"/>
    </row>
    <row r="21" spans="3:15" x14ac:dyDescent="0.25">
      <c r="I21" s="313" t="s">
        <v>99</v>
      </c>
      <c r="J21" s="314"/>
      <c r="K21" s="315"/>
      <c r="L21" s="38"/>
    </row>
    <row r="22" spans="3:15" x14ac:dyDescent="0.25">
      <c r="L22" s="38"/>
    </row>
  </sheetData>
  <mergeCells count="6">
    <mergeCell ref="I21:K21"/>
    <mergeCell ref="A7:E7"/>
    <mergeCell ref="I19:K19"/>
    <mergeCell ref="M19:O19"/>
    <mergeCell ref="I20:K20"/>
    <mergeCell ref="M20:O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ОЛ</vt:lpstr>
      <vt:lpstr>ГЧ</vt:lpstr>
      <vt:lpstr>Заявка</vt:lpstr>
      <vt:lpstr>Сис данные</vt:lpstr>
      <vt:lpstr>Заявка!Область_печати</vt:lpstr>
      <vt:lpstr>ОЛ!Область_печати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Лавров Иван Павлович</dc:creator>
  <cp:lastModifiedBy>Отрашкевич Владислав Германович (v.otrashkevich)</cp:lastModifiedBy>
  <dcterms:created xsi:type="dcterms:W3CDTF">2023-09-20T04:44:24Z</dcterms:created>
  <dcterms:modified xsi:type="dcterms:W3CDTF">2025-04-07T05:01:53Z</dcterms:modified>
</cp:coreProperties>
</file>